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<sst xmlns="http://schemas.openxmlformats.org/spreadsheetml/2006/main" count="144" uniqueCount="55">
  <si>
    <t>b</t>
  </si>
  <si>
    <t>#</t>
  </si>
  <si>
    <t>v</t>
  </si>
  <si>
    <t>^</t>
  </si>
  <si>
    <t>&lt;</t>
  </si>
  <si>
    <t>&gt;</t>
  </si>
  <si>
    <t>-</t>
  </si>
  <si>
    <t>+</t>
  </si>
  <si>
    <t>/</t>
  </si>
  <si>
    <t>ratio</t>
  </si>
  <si>
    <t>~cents</t>
  </si>
  <si>
    <t>target ratio</t>
  </si>
  <si>
    <t>E</t>
  </si>
  <si>
    <t>C</t>
  </si>
  <si>
    <t>F</t>
  </si>
  <si>
    <t>G</t>
  </si>
  <si>
    <t>D</t>
  </si>
  <si>
    <t>A</t>
  </si>
  <si>
    <t>B</t>
  </si>
  <si>
    <t>input a zero for the tonic</t>
  </si>
  <si>
    <t>3^x</t>
  </si>
  <si>
    <t>leave all others blank</t>
  </si>
  <si>
    <t>color LEGEND:</t>
  </si>
  <si>
    <t xml:space="preserve">  cyan = data to be input by user</t>
  </si>
  <si>
    <t xml:space="preserve">  magenta = constants, used in calculations</t>
  </si>
  <si>
    <t xml:space="preserve">  orange = results of calculations on user data</t>
  </si>
  <si>
    <t>on the left side, the user inputs the exponents of the</t>
  </si>
  <si>
    <t>target ratio first, and then the exponent of 3 which gets</t>
  </si>
  <si>
    <t>near it. the spreadsheet subtracts that, and indicates</t>
  </si>
  <si>
    <t>the letter-name and any sharp or flat.  (there's still</t>
  </si>
  <si>
    <t>a bug here -- i don't know how to generate the negative</t>
  </si>
  <si>
    <t>numbers when using MOD.)  then the the user enters the</t>
  </si>
  <si>
    <t>exponents of the notational "commas" from the magenta</t>
  </si>
  <si>
    <t>table above until all exponents are zero.  eventually,</t>
  </si>
  <si>
    <t>i want to be able to have the spreadsheet determine all</t>
  </si>
  <si>
    <t>of the accidental symbols from the exponents entered by</t>
  </si>
  <si>
    <t>the user... but this is not implemented fully yet.</t>
  </si>
  <si>
    <t>on the right side, the user inputs the exponents of the</t>
  </si>
  <si>
    <t>target ratio, then directly enters the notational symbols</t>
  </si>
  <si>
    <t>which eventually reduce all exponents to zero.  the only</t>
  </si>
  <si>
    <t>thing to be aware of here is that an apostrophe (') must</t>
  </si>
  <si>
    <t>precede the minus and plus signs when entering them.</t>
  </si>
  <si>
    <t>at the top are a bunch of constants that i use in the calculations</t>
  </si>
  <si>
    <t>Bb</t>
  </si>
  <si>
    <t>Eb</t>
  </si>
  <si>
    <t>Ab</t>
  </si>
  <si>
    <t>F#</t>
  </si>
  <si>
    <t>C#</t>
  </si>
  <si>
    <t>G#</t>
  </si>
  <si>
    <t>D#</t>
  </si>
  <si>
    <t>Db</t>
  </si>
  <si>
    <t>Gb</t>
  </si>
  <si>
    <t>rewrite as</t>
  </si>
  <si>
    <t>E-</t>
  </si>
  <si>
    <t>equates to Fb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</si>
</sst>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left"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left"/>
    </xf>
    <xf numFmtId="0" fontId="2" fillId="3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3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Border="1" applyAlignment="1" quotePrefix="1">
      <alignment/>
    </xf>
    <xf numFmtId="0" fontId="0" fillId="4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 quotePrefix="1">
      <alignment horizontal="center"/>
    </xf>
    <xf numFmtId="0" fontId="0" fillId="0" borderId="7" xfId="0" applyFill="1" applyBorder="1" applyAlignment="1">
      <alignment horizontal="left"/>
    </xf>
    <xf numFmtId="0" fontId="0" fillId="2" borderId="7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/>
    </xf>
    <xf numFmtId="0" fontId="0" fillId="2" borderId="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3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0" borderId="1" xfId="0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 quotePrefix="1">
      <alignment horizontal="center"/>
    </xf>
    <xf numFmtId="0" fontId="0" fillId="2" borderId="15" xfId="0" applyFill="1" applyBorder="1" applyAlignment="1">
      <alignment horizontal="left"/>
    </xf>
    <xf numFmtId="165" fontId="0" fillId="2" borderId="4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7" xfId="0" applyFont="1" applyFill="1" applyBorder="1" applyAlignment="1" quotePrefix="1">
      <alignment horizontal="center"/>
    </xf>
    <xf numFmtId="165" fontId="0" fillId="0" borderId="7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4" borderId="14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 quotePrefix="1">
      <alignment horizontal="center"/>
    </xf>
    <xf numFmtId="0" fontId="4" fillId="3" borderId="18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92"/>
  <sheetViews>
    <sheetView tabSelected="1" zoomScale="75" zoomScaleNormal="75" workbookViewId="0" topLeftCell="A7">
      <pane ySplit="3375" topLeftCell="BM80" activePane="bottomLeft" state="split"/>
      <selection pane="topLeft" activeCell="E13" sqref="E13"/>
      <selection pane="bottomLeft" activeCell="D91" sqref="D91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5.140625" style="0" customWidth="1"/>
    <col min="4" max="4" width="4.57421875" style="34" customWidth="1"/>
    <col min="5" max="5" width="11.28125" style="34" customWidth="1"/>
    <col min="6" max="6" width="4.28125" style="0" customWidth="1"/>
    <col min="7" max="12" width="4.8515625" style="0" customWidth="1"/>
    <col min="14" max="14" width="1.1484375" style="0" customWidth="1"/>
    <col min="16" max="16" width="7.28125" style="45" customWidth="1"/>
    <col min="17" max="17" width="9.57421875" style="0" customWidth="1"/>
    <col min="18" max="18" width="5.57421875" style="0" customWidth="1"/>
    <col min="19" max="19" width="2.8515625" style="0" customWidth="1"/>
    <col min="20" max="22" width="4.421875" style="0" customWidth="1"/>
    <col min="23" max="23" width="4.7109375" style="0" customWidth="1"/>
    <col min="24" max="24" width="4.8515625" style="0" customWidth="1"/>
    <col min="25" max="25" width="4.421875" style="0" customWidth="1"/>
    <col min="26" max="26" width="6.7109375" style="0" customWidth="1"/>
    <col min="27" max="27" width="4.28125" style="0" customWidth="1"/>
    <col min="29" max="29" width="9.140625" style="45" customWidth="1"/>
  </cols>
  <sheetData>
    <row r="1" ht="12.75">
      <c r="B1" t="s">
        <v>22</v>
      </c>
    </row>
    <row r="2" spans="22:25" ht="12.75">
      <c r="V2" t="s">
        <v>19</v>
      </c>
      <c r="X2" s="34"/>
      <c r="Y2" s="34"/>
    </row>
    <row r="3" spans="2:25" ht="12.75">
      <c r="B3" t="s">
        <v>23</v>
      </c>
      <c r="V3" t="s">
        <v>21</v>
      </c>
      <c r="X3" s="34"/>
      <c r="Y3" s="34"/>
    </row>
    <row r="4" spans="2:25" ht="12.75">
      <c r="B4" t="s">
        <v>24</v>
      </c>
      <c r="Y4" s="34" t="s">
        <v>20</v>
      </c>
    </row>
    <row r="5" spans="2:26" ht="12.75">
      <c r="B5" t="s">
        <v>25</v>
      </c>
      <c r="V5" s="6">
        <v>-9</v>
      </c>
      <c r="W5" s="36"/>
      <c r="X5" s="4" t="s">
        <v>51</v>
      </c>
      <c r="Y5" s="39">
        <f>IF(W$10&lt;&gt;"",V5-$V$10,IF(W$11&lt;&gt;"",V5-$V$11,IF(W$12&lt;&gt;"",V5-$V$12,IF(W$13&lt;&gt;"",V5-$V$13,IF(W$14&lt;&gt;"",V5-$V$14,IF(W$15&lt;&gt;"",V5-$V$15,IF(W$16&lt;&gt;"",V5-$V$16,V5-$V$17)))))))</f>
        <v>-6</v>
      </c>
      <c r="Z5" s="52">
        <f aca="true" t="shared" si="0" ref="Z5:Z11">MOD(LOG(3^Y5)*(1200/LOG(2)),1200)</f>
        <v>588.2699948076752</v>
      </c>
    </row>
    <row r="6" spans="22:26" ht="12.75">
      <c r="V6" s="6">
        <v>-8</v>
      </c>
      <c r="W6" s="36"/>
      <c r="X6" s="4" t="s">
        <v>50</v>
      </c>
      <c r="Y6" s="39">
        <f>IF(W$10&lt;&gt;"",V6-$V$10,IF(W$11&lt;&gt;"",V6-$V$11,IF(W$12&lt;&gt;"",V6-$V$12,IF(W$13&lt;&gt;"",V6-$V$13,IF(W$14&lt;&gt;"",V6-$V$14,IF(W$15&lt;&gt;"",V6-$V$15,IF(W$16&lt;&gt;"",V6-$V$16,V6-$V$17)))))))</f>
        <v>-5</v>
      </c>
      <c r="Z6" s="52">
        <f t="shared" si="0"/>
        <v>90.22499567306295</v>
      </c>
    </row>
    <row r="7" spans="2:26" ht="12.75">
      <c r="B7" t="s">
        <v>42</v>
      </c>
      <c r="V7" s="6">
        <v>-7</v>
      </c>
      <c r="W7" s="36"/>
      <c r="X7" s="4" t="s">
        <v>45</v>
      </c>
      <c r="Y7" s="39">
        <f>IF(W$10&lt;&gt;"",V7-$V$10,IF(W$11&lt;&gt;"",V7-$V$11,IF(W$12&lt;&gt;"",V7-$V$12,IF(W$13&lt;&gt;"",V7-$V$13,IF(W$14&lt;&gt;"",V7-$V$14,IF(W$15&lt;&gt;"",V7-$V$15,IF(W$16&lt;&gt;"",V7-$V$16,V7-$V$17)))))))</f>
        <v>-4</v>
      </c>
      <c r="Z7" s="52">
        <f t="shared" si="0"/>
        <v>792.1799965384498</v>
      </c>
    </row>
    <row r="8" spans="22:26" ht="12.75">
      <c r="V8" s="6">
        <v>-6</v>
      </c>
      <c r="W8" s="36"/>
      <c r="X8" s="4" t="s">
        <v>44</v>
      </c>
      <c r="Y8" s="39">
        <f>IF(W$10&lt;&gt;"",V8-$V$10,IF(W$11&lt;&gt;"",V8-$V$11,IF(W$12&lt;&gt;"",V8-$V$12,IF(W$13&lt;&gt;"",V8-$V$13,IF(W$14&lt;&gt;"",V8-$V$14,IF(W$15&lt;&gt;"",V8-$V$15,IF(W$16&lt;&gt;"",V8-$V$16,V8-$V$17)))))))</f>
        <v>-3</v>
      </c>
      <c r="Z8" s="52">
        <f t="shared" si="0"/>
        <v>294.1349974038376</v>
      </c>
    </row>
    <row r="9" spans="22:26" ht="12.75">
      <c r="V9" s="6">
        <v>-5</v>
      </c>
      <c r="W9" s="36"/>
      <c r="X9" s="4" t="s">
        <v>43</v>
      </c>
      <c r="Y9" s="39">
        <f>IF(W$10&lt;&gt;"",V9-$V$10,IF(W$11&lt;&gt;"",V9-$V$11,IF(W$12&lt;&gt;"",V9-$V$12,IF(W$13&lt;&gt;"",V9-$V$13,IF(W$14&lt;&gt;"",V9-$V$14,IF(W$15&lt;&gt;"",V9-$V$15,IF(W$16&lt;&gt;"",V9-$V$16,V9-$V$17)))))))</f>
        <v>-2</v>
      </c>
      <c r="Z9" s="52">
        <f t="shared" si="0"/>
        <v>996.0899982692249</v>
      </c>
    </row>
    <row r="10" spans="7:26" ht="12.75">
      <c r="G10" s="18"/>
      <c r="V10" s="6">
        <v>-4</v>
      </c>
      <c r="W10" s="36"/>
      <c r="X10" s="4" t="s">
        <v>14</v>
      </c>
      <c r="Y10" s="39">
        <f>IF(W$10&lt;&gt;"",V10-$V$10,IF(W$11&lt;&gt;"",V10-$V$11,IF(W$12&lt;&gt;"",V10-$V$12,IF(W$13&lt;&gt;"",V10-$V$13,IF(W$14&lt;&gt;"",V10-$V$14,IF(W$15&lt;&gt;"",V10-$V$15,IF(W$16&lt;&gt;"",V10-$V$16,V10-$V$17)))))))</f>
        <v>-1</v>
      </c>
      <c r="Z10" s="52">
        <f t="shared" si="0"/>
        <v>498.04499913461245</v>
      </c>
    </row>
    <row r="11" spans="6:26" ht="13.5" thickBot="1">
      <c r="F11" s="18"/>
      <c r="G11" s="19"/>
      <c r="H11" s="15">
        <v>2</v>
      </c>
      <c r="I11" s="11">
        <v>3</v>
      </c>
      <c r="J11" s="11">
        <v>5</v>
      </c>
      <c r="K11" s="11">
        <v>7</v>
      </c>
      <c r="L11" s="11">
        <v>11</v>
      </c>
      <c r="M11" s="75" t="s">
        <v>9</v>
      </c>
      <c r="N11" s="76"/>
      <c r="O11" s="77"/>
      <c r="P11" s="49" t="s">
        <v>10</v>
      </c>
      <c r="V11" s="6">
        <v>-3</v>
      </c>
      <c r="W11" s="36">
        <v>0</v>
      </c>
      <c r="X11" s="4" t="s">
        <v>13</v>
      </c>
      <c r="Y11" s="39">
        <f aca="true" t="shared" si="1" ref="Y11:Y20">IF(W$10&lt;&gt;"",V11-$V$10,IF(W$11&lt;&gt;"",V11-$V$11,IF(W$12&lt;&gt;"",V11-$V$12,IF(W$13&lt;&gt;"",V11-$V$13,IF(W$14&lt;&gt;"",V11-$V$14,IF(W$15&lt;&gt;"",V11-$V$15,IF(W$16&lt;&gt;"",V11-$V$16,V11-$V$17)))))))</f>
        <v>0</v>
      </c>
      <c r="Z11" s="52">
        <f t="shared" si="0"/>
        <v>0</v>
      </c>
    </row>
    <row r="12" spans="6:26" ht="15.75">
      <c r="F12" s="18"/>
      <c r="G12" s="78" t="s">
        <v>0</v>
      </c>
      <c r="H12" s="16">
        <f>H13*-1</f>
        <v>11</v>
      </c>
      <c r="I12" s="7">
        <f>I13*-1</f>
        <v>-7</v>
      </c>
      <c r="J12" s="7">
        <f>J13*-1</f>
        <v>0</v>
      </c>
      <c r="K12" s="7">
        <f>K13*-1</f>
        <v>0</v>
      </c>
      <c r="L12" s="7">
        <f>L13*-1</f>
        <v>0</v>
      </c>
      <c r="M12" s="7">
        <f>IF(H12&gt;0,H$11^ABS(H12),1)*IF(I12&gt;0,I$11^ABS(I12),1)*IF(J12&gt;0,J$11^ABS(J12),1)*IF(K12&gt;0,K$11^ABS(K12),1)*IF(L12&gt;0,L$11^ABS(L12),1)</f>
        <v>2048</v>
      </c>
      <c r="N12" s="8" t="s">
        <v>8</v>
      </c>
      <c r="O12" s="9">
        <f>IF(H12&lt;0,H$11^ABS(H12),1)*IF(I12&lt;0,I$11^ABS(I12),1)*IF(J12&lt;0,J$11^ABS(J12),1)*IF(K12&lt;0,K$11^ABS(K12),1)*IF(L12&lt;0,L$11^ABS(L12),1)</f>
        <v>2187</v>
      </c>
      <c r="P12" s="50">
        <f>LOG(M12/O12)*(1200/LOG(2))</f>
        <v>-113.68500605771199</v>
      </c>
      <c r="V12" s="6">
        <v>-2</v>
      </c>
      <c r="W12" s="36"/>
      <c r="X12" s="4" t="s">
        <v>15</v>
      </c>
      <c r="Y12" s="39">
        <f t="shared" si="1"/>
        <v>1</v>
      </c>
      <c r="Z12" s="52">
        <f aca="true" t="shared" si="2" ref="Z12:Z17">MOD(LOG(3^Y12)*(1200/LOG(2)),1200)</f>
        <v>701.9550008653875</v>
      </c>
    </row>
    <row r="13" spans="6:26" ht="16.5" thickBot="1">
      <c r="F13" s="18"/>
      <c r="G13" s="79" t="s">
        <v>1</v>
      </c>
      <c r="H13" s="17">
        <v>-11</v>
      </c>
      <c r="I13" s="12">
        <v>7</v>
      </c>
      <c r="J13" s="12">
        <v>0</v>
      </c>
      <c r="K13" s="12">
        <v>0</v>
      </c>
      <c r="L13" s="12">
        <v>0</v>
      </c>
      <c r="M13" s="12">
        <f aca="true" t="shared" si="3" ref="M13:M19">IF(H13&gt;0,H$11^ABS(H13),1)*IF(I13&gt;0,I$11^ABS(I13),1)*IF(J13&gt;0,J$11^ABS(J13),1)*IF(K13&gt;0,K$11^ABS(K13),1)*IF(L13&gt;0,L$11^ABS(L13),1)</f>
        <v>2187</v>
      </c>
      <c r="N13" s="13" t="s">
        <v>8</v>
      </c>
      <c r="O13" s="14">
        <f aca="true" t="shared" si="4" ref="O13:O19">IF(H13&lt;0,H$11^ABS(H13),1)*IF(I13&lt;0,I$11^ABS(I13),1)*IF(J13&lt;0,J$11^ABS(J13),1)*IF(K13&lt;0,K$11^ABS(K13),1)*IF(L13&lt;0,L$11^ABS(L13),1)</f>
        <v>2048</v>
      </c>
      <c r="P13" s="51">
        <f aca="true" t="shared" si="5" ref="P13:P19">LOG(M13/O13)*(1200/LOG(2))</f>
        <v>113.68500605771193</v>
      </c>
      <c r="V13" s="6">
        <v>-1</v>
      </c>
      <c r="W13" s="36"/>
      <c r="X13" s="4" t="s">
        <v>16</v>
      </c>
      <c r="Y13" s="39">
        <f t="shared" si="1"/>
        <v>2</v>
      </c>
      <c r="Z13" s="52">
        <f t="shared" si="2"/>
        <v>203.9100017307751</v>
      </c>
    </row>
    <row r="14" spans="6:26" ht="15.75">
      <c r="F14" s="18"/>
      <c r="G14" s="78" t="s">
        <v>2</v>
      </c>
      <c r="H14" s="16">
        <f>H15*-1</f>
        <v>5</v>
      </c>
      <c r="I14" s="7">
        <f>I15*-1</f>
        <v>-1</v>
      </c>
      <c r="J14" s="7">
        <f>J15*-1</f>
        <v>0</v>
      </c>
      <c r="K14" s="7">
        <f>K15*-1</f>
        <v>0</v>
      </c>
      <c r="L14" s="7">
        <f>L15*-1</f>
        <v>-1</v>
      </c>
      <c r="M14" s="7">
        <f t="shared" si="3"/>
        <v>32</v>
      </c>
      <c r="N14" s="8" t="s">
        <v>8</v>
      </c>
      <c r="O14" s="9">
        <f t="shared" si="4"/>
        <v>33</v>
      </c>
      <c r="P14" s="50">
        <f t="shared" si="5"/>
        <v>-53.27294323014408</v>
      </c>
      <c r="V14" s="6">
        <v>0</v>
      </c>
      <c r="W14" s="36"/>
      <c r="X14" s="4" t="s">
        <v>17</v>
      </c>
      <c r="Y14" s="39">
        <f t="shared" si="1"/>
        <v>3</v>
      </c>
      <c r="Z14" s="52">
        <f t="shared" si="2"/>
        <v>905.8650025961624</v>
      </c>
    </row>
    <row r="15" spans="6:26" ht="16.5" thickBot="1">
      <c r="F15" s="18"/>
      <c r="G15" s="79" t="s">
        <v>3</v>
      </c>
      <c r="H15" s="17">
        <v>-5</v>
      </c>
      <c r="I15" s="12">
        <v>1</v>
      </c>
      <c r="J15" s="12">
        <v>0</v>
      </c>
      <c r="K15" s="12">
        <v>0</v>
      </c>
      <c r="L15" s="12">
        <v>1</v>
      </c>
      <c r="M15" s="12">
        <f t="shared" si="3"/>
        <v>33</v>
      </c>
      <c r="N15" s="13" t="s">
        <v>8</v>
      </c>
      <c r="O15" s="14">
        <f t="shared" si="4"/>
        <v>32</v>
      </c>
      <c r="P15" s="51">
        <f t="shared" si="5"/>
        <v>53.27294323014412</v>
      </c>
      <c r="V15" s="6">
        <v>1</v>
      </c>
      <c r="W15" s="36"/>
      <c r="X15" s="4" t="s">
        <v>12</v>
      </c>
      <c r="Y15" s="39">
        <f t="shared" si="1"/>
        <v>4</v>
      </c>
      <c r="Z15" s="52">
        <f t="shared" si="2"/>
        <v>407.8200034615502</v>
      </c>
    </row>
    <row r="16" spans="6:26" ht="15.75">
      <c r="F16" s="18"/>
      <c r="G16" s="78" t="s">
        <v>4</v>
      </c>
      <c r="H16" s="16">
        <f>H17*-1</f>
        <v>-6</v>
      </c>
      <c r="I16" s="7">
        <f>I17*-1</f>
        <v>2</v>
      </c>
      <c r="J16" s="7">
        <f>J17*-1</f>
        <v>0</v>
      </c>
      <c r="K16" s="7">
        <f>K17*-1</f>
        <v>1</v>
      </c>
      <c r="L16" s="7">
        <f>L17*-1</f>
        <v>0</v>
      </c>
      <c r="M16" s="7">
        <f t="shared" si="3"/>
        <v>63</v>
      </c>
      <c r="N16" s="8" t="s">
        <v>8</v>
      </c>
      <c r="O16" s="9">
        <f t="shared" si="4"/>
        <v>64</v>
      </c>
      <c r="P16" s="50">
        <f t="shared" si="5"/>
        <v>-27.26409180010024</v>
      </c>
      <c r="V16" s="6">
        <v>2</v>
      </c>
      <c r="W16" s="36"/>
      <c r="X16" s="4" t="s">
        <v>18</v>
      </c>
      <c r="Y16" s="39">
        <f t="shared" si="1"/>
        <v>5</v>
      </c>
      <c r="Z16" s="52">
        <f t="shared" si="2"/>
        <v>1109.775004326937</v>
      </c>
    </row>
    <row r="17" spans="6:26" ht="16.5" thickBot="1">
      <c r="F17" s="18"/>
      <c r="G17" s="79" t="s">
        <v>5</v>
      </c>
      <c r="H17" s="17">
        <v>6</v>
      </c>
      <c r="I17" s="12">
        <v>-2</v>
      </c>
      <c r="J17" s="12">
        <v>0</v>
      </c>
      <c r="K17" s="12">
        <v>-1</v>
      </c>
      <c r="L17" s="12">
        <v>0</v>
      </c>
      <c r="M17" s="12">
        <f t="shared" si="3"/>
        <v>64</v>
      </c>
      <c r="N17" s="13" t="s">
        <v>8</v>
      </c>
      <c r="O17" s="14">
        <f t="shared" si="4"/>
        <v>63</v>
      </c>
      <c r="P17" s="51">
        <f t="shared" si="5"/>
        <v>27.26409180010014</v>
      </c>
      <c r="V17" s="6">
        <v>3</v>
      </c>
      <c r="W17" s="36"/>
      <c r="X17" s="4" t="s">
        <v>46</v>
      </c>
      <c r="Y17" s="39">
        <f t="shared" si="1"/>
        <v>6</v>
      </c>
      <c r="Z17" s="52">
        <f t="shared" si="2"/>
        <v>611.7300051923248</v>
      </c>
    </row>
    <row r="18" spans="6:26" ht="15.75">
      <c r="F18" s="18"/>
      <c r="G18" s="80" t="s">
        <v>6</v>
      </c>
      <c r="H18" s="16">
        <f>H19*-1</f>
        <v>4</v>
      </c>
      <c r="I18" s="7">
        <f>I19*-1</f>
        <v>-4</v>
      </c>
      <c r="J18" s="7">
        <f>J19*-1</f>
        <v>1</v>
      </c>
      <c r="K18" s="7">
        <f>K19*-1</f>
        <v>0</v>
      </c>
      <c r="L18" s="7">
        <f>L19*-1</f>
        <v>0</v>
      </c>
      <c r="M18" s="7">
        <f t="shared" si="3"/>
        <v>80</v>
      </c>
      <c r="N18" s="8" t="s">
        <v>8</v>
      </c>
      <c r="O18" s="9">
        <f t="shared" si="4"/>
        <v>81</v>
      </c>
      <c r="P18" s="50">
        <f t="shared" si="5"/>
        <v>-21.50628959671495</v>
      </c>
      <c r="V18" s="6">
        <v>4</v>
      </c>
      <c r="W18" s="36"/>
      <c r="X18" s="4" t="s">
        <v>47</v>
      </c>
      <c r="Y18" s="39">
        <f t="shared" si="1"/>
        <v>7</v>
      </c>
      <c r="Z18" s="52">
        <f>MOD(LOG(3^Y18)*(1200/LOG(2)),1200)</f>
        <v>113.68500605771078</v>
      </c>
    </row>
    <row r="19" spans="6:26" ht="15.75">
      <c r="F19" s="18"/>
      <c r="G19" s="81" t="s">
        <v>7</v>
      </c>
      <c r="H19" s="33">
        <v>-4</v>
      </c>
      <c r="I19" s="1">
        <v>4</v>
      </c>
      <c r="J19" s="1">
        <v>-1</v>
      </c>
      <c r="K19" s="1">
        <v>0</v>
      </c>
      <c r="L19" s="1">
        <v>0</v>
      </c>
      <c r="M19" s="1">
        <f t="shared" si="3"/>
        <v>81</v>
      </c>
      <c r="N19" s="2" t="s">
        <v>8</v>
      </c>
      <c r="O19" s="3">
        <f t="shared" si="4"/>
        <v>80</v>
      </c>
      <c r="P19" s="52">
        <f t="shared" si="5"/>
        <v>21.506289596714776</v>
      </c>
      <c r="V19" s="6">
        <v>5</v>
      </c>
      <c r="W19" s="36"/>
      <c r="X19" s="4" t="s">
        <v>48</v>
      </c>
      <c r="Y19" s="39">
        <f t="shared" si="1"/>
        <v>8</v>
      </c>
      <c r="Z19" s="52">
        <f>MOD(LOG(3^Y19)*(1200/LOG(2)),1200)</f>
        <v>815.6400069231004</v>
      </c>
    </row>
    <row r="20" spans="6:26" ht="12.75">
      <c r="F20" s="22"/>
      <c r="G20" s="32"/>
      <c r="H20" s="22"/>
      <c r="I20" s="22"/>
      <c r="J20" s="22"/>
      <c r="K20" s="22"/>
      <c r="L20" s="22"/>
      <c r="M20" s="22"/>
      <c r="N20" s="23"/>
      <c r="O20" s="24"/>
      <c r="P20" s="46"/>
      <c r="Q20" s="22"/>
      <c r="R20" s="22"/>
      <c r="V20" s="6">
        <v>6</v>
      </c>
      <c r="W20" s="36"/>
      <c r="X20" s="4" t="s">
        <v>49</v>
      </c>
      <c r="Y20" s="39">
        <f t="shared" si="1"/>
        <v>9</v>
      </c>
      <c r="Z20" s="52">
        <f>MOD(LOG(3^Y20)*(1200/LOG(2)),1200)</f>
        <v>317.5950077884845</v>
      </c>
    </row>
    <row r="21" spans="4:29" s="62" customFormat="1" ht="13.5" thickBot="1">
      <c r="D21" s="63"/>
      <c r="E21" s="63"/>
      <c r="F21" s="27"/>
      <c r="G21" s="64"/>
      <c r="H21" s="27"/>
      <c r="I21" s="27"/>
      <c r="J21" s="27"/>
      <c r="K21" s="27"/>
      <c r="L21" s="27"/>
      <c r="M21" s="27"/>
      <c r="N21" s="28"/>
      <c r="O21" s="29"/>
      <c r="P21" s="47"/>
      <c r="Q21" s="27"/>
      <c r="R21" s="27"/>
      <c r="AC21" s="65"/>
    </row>
    <row r="22" spans="4:29" s="18" customFormat="1" ht="12.75">
      <c r="D22" s="66"/>
      <c r="E22" s="66"/>
      <c r="F22" s="22"/>
      <c r="G22" s="32"/>
      <c r="H22" s="22"/>
      <c r="I22" s="22"/>
      <c r="J22" s="22"/>
      <c r="K22" s="22"/>
      <c r="L22" s="22"/>
      <c r="M22" s="22"/>
      <c r="N22" s="23"/>
      <c r="O22" s="24"/>
      <c r="P22" s="46"/>
      <c r="Q22" s="22"/>
      <c r="R22" s="22"/>
      <c r="AC22" s="67"/>
    </row>
    <row r="23" spans="2:29" s="18" customFormat="1" ht="12.75">
      <c r="B23" s="18" t="s">
        <v>26</v>
      </c>
      <c r="D23" s="66"/>
      <c r="E23" s="66"/>
      <c r="F23" s="22"/>
      <c r="G23" s="32"/>
      <c r="H23" s="22"/>
      <c r="I23" s="22"/>
      <c r="J23" s="22"/>
      <c r="K23" s="22"/>
      <c r="L23" s="22"/>
      <c r="M23" s="22"/>
      <c r="N23" s="23"/>
      <c r="O23" s="24"/>
      <c r="P23" s="46"/>
      <c r="Q23" s="22" t="s">
        <v>37</v>
      </c>
      <c r="R23" s="22"/>
      <c r="AC23" s="67"/>
    </row>
    <row r="24" spans="2:29" s="18" customFormat="1" ht="12.75">
      <c r="B24" s="18" t="s">
        <v>27</v>
      </c>
      <c r="D24" s="66"/>
      <c r="E24" s="66"/>
      <c r="F24" s="22"/>
      <c r="G24" s="32"/>
      <c r="H24" s="22"/>
      <c r="I24" s="22"/>
      <c r="J24" s="22"/>
      <c r="K24" s="22"/>
      <c r="L24" s="22"/>
      <c r="M24" s="22"/>
      <c r="N24" s="23"/>
      <c r="O24" s="24"/>
      <c r="P24" s="46"/>
      <c r="Q24" s="22" t="s">
        <v>38</v>
      </c>
      <c r="R24" s="22"/>
      <c r="AC24" s="67"/>
    </row>
    <row r="25" spans="2:29" s="18" customFormat="1" ht="12.75">
      <c r="B25" s="18" t="s">
        <v>28</v>
      </c>
      <c r="D25" s="66"/>
      <c r="E25" s="66"/>
      <c r="F25" s="22"/>
      <c r="G25" s="32"/>
      <c r="H25" s="22"/>
      <c r="I25" s="22"/>
      <c r="J25" s="22"/>
      <c r="K25" s="22"/>
      <c r="L25" s="22"/>
      <c r="M25" s="22"/>
      <c r="N25" s="23"/>
      <c r="O25" s="24"/>
      <c r="P25" s="46"/>
      <c r="Q25" s="22" t="s">
        <v>39</v>
      </c>
      <c r="R25" s="22"/>
      <c r="AC25" s="67"/>
    </row>
    <row r="26" spans="2:29" s="18" customFormat="1" ht="12.75">
      <c r="B26" s="18" t="s">
        <v>29</v>
      </c>
      <c r="D26" s="66"/>
      <c r="E26" s="66"/>
      <c r="F26" s="22"/>
      <c r="G26" s="32"/>
      <c r="H26" s="22"/>
      <c r="I26" s="22"/>
      <c r="J26" s="22"/>
      <c r="K26" s="22"/>
      <c r="L26" s="22"/>
      <c r="M26" s="22"/>
      <c r="N26" s="23"/>
      <c r="O26" s="24"/>
      <c r="P26" s="46"/>
      <c r="Q26" s="22" t="s">
        <v>40</v>
      </c>
      <c r="R26" s="22"/>
      <c r="AC26" s="67"/>
    </row>
    <row r="27" spans="2:29" s="18" customFormat="1" ht="12.75">
      <c r="B27" s="18" t="s">
        <v>30</v>
      </c>
      <c r="D27" s="66"/>
      <c r="E27" s="66"/>
      <c r="F27" s="22"/>
      <c r="G27" s="32"/>
      <c r="H27" s="22"/>
      <c r="I27" s="22"/>
      <c r="J27" s="22"/>
      <c r="K27" s="22"/>
      <c r="L27" s="22"/>
      <c r="M27" s="22"/>
      <c r="N27" s="23"/>
      <c r="O27" s="24"/>
      <c r="P27" s="46"/>
      <c r="Q27" s="22" t="s">
        <v>41</v>
      </c>
      <c r="R27" s="22"/>
      <c r="AC27" s="67"/>
    </row>
    <row r="28" spans="2:29" s="18" customFormat="1" ht="12.75">
      <c r="B28" s="18" t="s">
        <v>31</v>
      </c>
      <c r="D28" s="66"/>
      <c r="E28" s="66"/>
      <c r="F28" s="22"/>
      <c r="G28" s="32"/>
      <c r="H28" s="22"/>
      <c r="I28" s="22"/>
      <c r="J28" s="22"/>
      <c r="K28" s="22"/>
      <c r="L28" s="22"/>
      <c r="M28" s="22"/>
      <c r="N28" s="23"/>
      <c r="O28" s="24"/>
      <c r="P28" s="46"/>
      <c r="Q28" s="22"/>
      <c r="R28" s="22"/>
      <c r="AC28" s="67"/>
    </row>
    <row r="29" spans="2:29" s="18" customFormat="1" ht="12.75">
      <c r="B29" s="18" t="s">
        <v>32</v>
      </c>
      <c r="D29" s="66"/>
      <c r="E29" s="66"/>
      <c r="F29" s="22"/>
      <c r="G29" s="32"/>
      <c r="H29" s="22"/>
      <c r="I29" s="22"/>
      <c r="J29" s="22"/>
      <c r="K29" s="22"/>
      <c r="L29" s="22"/>
      <c r="M29" s="22"/>
      <c r="N29" s="23"/>
      <c r="O29" s="24"/>
      <c r="P29" s="46"/>
      <c r="Q29" s="22"/>
      <c r="R29" s="22"/>
      <c r="AC29" s="67"/>
    </row>
    <row r="30" spans="2:29" s="18" customFormat="1" ht="12.75">
      <c r="B30" s="18" t="s">
        <v>33</v>
      </c>
      <c r="D30" s="66"/>
      <c r="E30" s="66"/>
      <c r="F30" s="22"/>
      <c r="G30" s="32"/>
      <c r="H30" s="22"/>
      <c r="I30" s="22"/>
      <c r="J30" s="22"/>
      <c r="K30" s="22"/>
      <c r="L30" s="22"/>
      <c r="M30" s="22"/>
      <c r="N30" s="23"/>
      <c r="O30" s="24"/>
      <c r="P30" s="46"/>
      <c r="Q30" s="22"/>
      <c r="R30" s="22"/>
      <c r="AC30" s="67"/>
    </row>
    <row r="31" spans="2:29" s="18" customFormat="1" ht="12.75">
      <c r="B31" s="18" t="s">
        <v>34</v>
      </c>
      <c r="D31" s="66"/>
      <c r="E31" s="66"/>
      <c r="F31" s="22"/>
      <c r="G31" s="32"/>
      <c r="H31" s="22"/>
      <c r="I31" s="22"/>
      <c r="J31" s="22"/>
      <c r="K31" s="22"/>
      <c r="L31" s="22"/>
      <c r="M31" s="22"/>
      <c r="N31" s="23"/>
      <c r="O31" s="24"/>
      <c r="P31" s="46"/>
      <c r="Q31" s="22"/>
      <c r="R31" s="22"/>
      <c r="AC31" s="67"/>
    </row>
    <row r="32" spans="2:29" s="18" customFormat="1" ht="12.75">
      <c r="B32" s="18" t="s">
        <v>35</v>
      </c>
      <c r="D32" s="66"/>
      <c r="E32" s="66"/>
      <c r="F32" s="22"/>
      <c r="G32" s="32"/>
      <c r="H32" s="22"/>
      <c r="I32" s="22"/>
      <c r="J32" s="22"/>
      <c r="K32" s="22"/>
      <c r="L32" s="22"/>
      <c r="M32" s="22"/>
      <c r="N32" s="23"/>
      <c r="O32" s="24"/>
      <c r="P32" s="46"/>
      <c r="Q32" s="22"/>
      <c r="R32" s="22"/>
      <c r="AC32" s="67"/>
    </row>
    <row r="33" spans="2:29" s="18" customFormat="1" ht="12.75">
      <c r="B33" s="18" t="s">
        <v>36</v>
      </c>
      <c r="D33" s="66"/>
      <c r="E33" s="66"/>
      <c r="F33" s="22"/>
      <c r="G33" s="32"/>
      <c r="H33" s="22"/>
      <c r="I33" s="22"/>
      <c r="J33" s="22"/>
      <c r="K33" s="22"/>
      <c r="L33" s="22"/>
      <c r="M33" s="22"/>
      <c r="N33" s="23"/>
      <c r="O33" s="24"/>
      <c r="P33" s="46"/>
      <c r="Q33" s="22"/>
      <c r="R33" s="22"/>
      <c r="AC33" s="67"/>
    </row>
    <row r="34" spans="4:29" s="18" customFormat="1" ht="12.75">
      <c r="D34" s="66"/>
      <c r="E34" s="66"/>
      <c r="F34" s="22"/>
      <c r="G34" s="32"/>
      <c r="H34" s="22"/>
      <c r="I34" s="22"/>
      <c r="J34" s="22"/>
      <c r="K34" s="22"/>
      <c r="L34" s="22"/>
      <c r="M34" s="22"/>
      <c r="N34" s="23"/>
      <c r="O34" s="24"/>
      <c r="P34" s="46"/>
      <c r="Q34" s="22"/>
      <c r="R34" s="22"/>
      <c r="AC34" s="67"/>
    </row>
    <row r="35" spans="6:18" ht="12.75">
      <c r="F35" s="22"/>
      <c r="G35" s="32"/>
      <c r="H35" s="22"/>
      <c r="I35" s="22"/>
      <c r="J35" s="22"/>
      <c r="K35" s="22"/>
      <c r="L35" s="22"/>
      <c r="M35" s="22"/>
      <c r="N35" s="23"/>
      <c r="O35" s="24"/>
      <c r="P35" s="46"/>
      <c r="Q35" s="22"/>
      <c r="R35" s="22"/>
    </row>
    <row r="36" spans="6:25" ht="13.5" thickBot="1">
      <c r="F36" s="22"/>
      <c r="G36" s="32"/>
      <c r="H36" s="15">
        <v>2</v>
      </c>
      <c r="I36" s="11">
        <v>3</v>
      </c>
      <c r="J36" s="11">
        <v>5</v>
      </c>
      <c r="K36" s="11">
        <v>7</v>
      </c>
      <c r="L36" s="11">
        <v>11</v>
      </c>
      <c r="M36" s="22"/>
      <c r="N36" s="23"/>
      <c r="O36" s="24"/>
      <c r="P36" s="46"/>
      <c r="Q36" s="22"/>
      <c r="S36" s="22"/>
      <c r="U36" s="11">
        <v>2</v>
      </c>
      <c r="V36" s="11">
        <v>3</v>
      </c>
      <c r="W36" s="11">
        <v>5</v>
      </c>
      <c r="X36" s="11">
        <v>7</v>
      </c>
      <c r="Y36" s="11">
        <v>11</v>
      </c>
    </row>
    <row r="37" spans="6:19" ht="12.75">
      <c r="F37" s="22"/>
      <c r="G37" s="32"/>
      <c r="H37" s="22"/>
      <c r="I37" s="22"/>
      <c r="J37" s="22"/>
      <c r="K37" s="22"/>
      <c r="L37" s="22"/>
      <c r="M37" s="22"/>
      <c r="N37" s="23"/>
      <c r="O37" s="24"/>
      <c r="P37" s="46"/>
      <c r="Q37" s="22"/>
      <c r="S37" s="22"/>
    </row>
    <row r="38" spans="6:29" ht="12.75">
      <c r="F38" s="34" t="s">
        <v>11</v>
      </c>
      <c r="H38" s="20">
        <v>-2</v>
      </c>
      <c r="I38" s="20"/>
      <c r="J38" s="20">
        <v>1</v>
      </c>
      <c r="K38" s="20"/>
      <c r="L38" s="20"/>
      <c r="M38" s="22">
        <f>IF(H38&gt;0,H$11^ABS(H38),1)*IF(I38&gt;0,I$11^ABS(I38),1)*IF(J38&gt;0,J$11^ABS(J38),1)*IF(K38&gt;0,K$11^ABS(K38),1)*IF(L38&gt;0,L$11^ABS(L38),1)</f>
        <v>5</v>
      </c>
      <c r="N38" s="23" t="s">
        <v>8</v>
      </c>
      <c r="O38" s="24">
        <f>IF(H38&lt;0,H$11^ABS(H38),1)*IF(I38&lt;0,I$11^ABS(I38),1)*IF(J38&lt;0,J$11^ABS(J38),1)*IF(K38&lt;0,K$11^ABS(K38),1)*IF(L38&lt;0,L$11^ABS(L38),1)</f>
        <v>4</v>
      </c>
      <c r="P38" s="46">
        <f>LOG(M38/O38)*(1200/LOG(2))</f>
        <v>386.3137138648348</v>
      </c>
      <c r="Q38" s="22"/>
      <c r="R38" s="34" t="s">
        <v>11</v>
      </c>
      <c r="T38" s="44"/>
      <c r="U38" s="20">
        <v>-1</v>
      </c>
      <c r="V38" s="40">
        <v>-1</v>
      </c>
      <c r="W38" s="40"/>
      <c r="X38" s="40"/>
      <c r="Y38" s="40">
        <v>1</v>
      </c>
      <c r="Z38" s="22">
        <f aca="true" t="shared" si="6" ref="Z38:Z47">IF(U38&gt;0,H$11^ABS(U38),1)*IF(V38&gt;0,I$11^ABS(V38),1)*IF(W38&gt;0,J$11^ABS(W38),1)*IF(X38&gt;0,K$11^ABS(X38),1)*IF(Y38&gt;0,L$11^ABS(Y38),1)</f>
        <v>11</v>
      </c>
      <c r="AA38" s="23" t="s">
        <v>8</v>
      </c>
      <c r="AB38" s="24">
        <f aca="true" t="shared" si="7" ref="AB38:AB47">IF(U38&lt;0,H$11^ABS(U38),1)*IF(V38&lt;0,I$11^ABS(V38),1)*IF(W38&lt;0,J$11^ABS(W38),1)*IF(X38&lt;0,K$11^ABS(X38),1)*IF(Y38&lt;0,L$11^ABS(Y38),1)</f>
        <v>6</v>
      </c>
      <c r="AC38" s="46">
        <f aca="true" t="shared" si="8" ref="AC38:AC47">LOG(Z38/AB38)*(1200/LOG(2))</f>
        <v>1049.3629414993693</v>
      </c>
    </row>
    <row r="39" spans="5:29" ht="13.5" thickBot="1">
      <c r="E39" s="53" t="str">
        <f>IF(MOD(I39,7)=Y$11,X$11,IF(MOD(I39,7)=Y$12,X$12,IF(MOD(I39,7)=Y$13,X$13,IF(MOD(I39,7)=Y$14,X$14,IF(MOD(I39,7)=Y$15,X$15,IF(MOD(I39,7)=Y$16,X$16,IF(MOD(I39,7)=Y$17,X$17,x)))))))</f>
        <v>E</v>
      </c>
      <c r="F39" s="54">
        <f>IF(INT(I39/7)=-2,"bb",IF(INT(I39/7)=-1,"b",IF(INT(I39/7)=1,"#",IF(INT(I39/7)=2,"x",""))))</f>
      </c>
      <c r="G39" s="25" t="s">
        <v>6</v>
      </c>
      <c r="H39" s="38">
        <f>MOD(LOG(3^I39)/LOG(2),1)-(LOG(3^I39)/LOG(2))</f>
        <v>-6</v>
      </c>
      <c r="I39" s="26">
        <v>4</v>
      </c>
      <c r="J39" s="10"/>
      <c r="K39" s="10"/>
      <c r="L39" s="10"/>
      <c r="M39" s="27">
        <f>IF(H39&gt;0,H$11^ABS(H39),1)*IF(I39&gt;0,I$11^ABS(I39),1)*IF(J39&gt;0,J$11^ABS(J39),1)*IF(K39&gt;0,K$11^ABS(K39),1)*IF(L39&gt;0,L$11^ABS(L39),1)</f>
        <v>81</v>
      </c>
      <c r="N39" s="28" t="s">
        <v>8</v>
      </c>
      <c r="O39" s="29">
        <f>IF(H39&lt;0,H$11^ABS(H39),1)*IF(I39&lt;0,I$11^ABS(I39),1)*IF(J39&lt;0,J$11^ABS(J39),1)*IF(K39&lt;0,K$11^ABS(K39),1)*IF(L39&lt;0,L$11^ABS(L39),1)</f>
        <v>64</v>
      </c>
      <c r="P39" s="47">
        <f>LOG(M39/O39)*(1200/LOG(2))</f>
        <v>407.8200034615497</v>
      </c>
      <c r="Q39" s="22"/>
      <c r="R39" s="36" t="s">
        <v>14</v>
      </c>
      <c r="T39" s="69" t="s">
        <v>6</v>
      </c>
      <c r="U39" s="37">
        <f>MOD(LOG(3^V39)/LOG(2),1)-(LOG(3^V39)/LOG(2))</f>
        <v>2</v>
      </c>
      <c r="V39" s="37">
        <f>IF(R39=X9,Y9,IF(R39=X10,Y10,IF(R39=X11,Y11,IF(R39=X12,Y12,IF(R39=X13,Y13,IF(R39=X14,Y14,IF(R39=X15,Y15,IF(R39=X16,Y16,0))))))))</f>
        <v>-1</v>
      </c>
      <c r="W39" s="5"/>
      <c r="X39" s="5"/>
      <c r="Y39" s="5"/>
      <c r="Z39" s="22">
        <f t="shared" si="6"/>
        <v>4</v>
      </c>
      <c r="AA39" s="23" t="s">
        <v>8</v>
      </c>
      <c r="AB39" s="24">
        <f t="shared" si="7"/>
        <v>3</v>
      </c>
      <c r="AC39" s="46">
        <f t="shared" si="8"/>
        <v>498.0449991346125</v>
      </c>
    </row>
    <row r="40" spans="6:29" ht="13.5" thickBot="1">
      <c r="F40" s="34"/>
      <c r="H40">
        <f>H38-H39</f>
        <v>4</v>
      </c>
      <c r="I40">
        <f>I38-I39</f>
        <v>-4</v>
      </c>
      <c r="J40">
        <f>J38-J39</f>
        <v>1</v>
      </c>
      <c r="K40">
        <f>K38-K39</f>
        <v>0</v>
      </c>
      <c r="L40">
        <f>L38-L39</f>
        <v>0</v>
      </c>
      <c r="M40" s="22">
        <f>IF(H40&gt;0,H$11^ABS(H40),1)*IF(I40&gt;0,I$11^ABS(I40),1)*IF(J40&gt;0,J$11^ABS(J40),1)*IF(K40&gt;0,K$11^ABS(K40),1)*IF(L40&gt;0,L$11^ABS(L40),1)</f>
        <v>80</v>
      </c>
      <c r="N40" s="23" t="s">
        <v>8</v>
      </c>
      <c r="O40" s="24">
        <f>IF(H40&lt;0,H$11^ABS(H40),1)*IF(I40&lt;0,I$11^ABS(I40),1)*IF(J40&lt;0,J$11^ABS(J40),1)*IF(K40&lt;0,K$11^ABS(K40),1)*IF(L40&lt;0,L$11^ABS(L40),1)</f>
        <v>81</v>
      </c>
      <c r="P40" s="46">
        <f>LOG(M40/O40)*(1200/LOG(2))</f>
        <v>-21.50628959671495</v>
      </c>
      <c r="Q40" s="22"/>
      <c r="R40" s="43"/>
      <c r="T40" s="70" t="s">
        <v>6</v>
      </c>
      <c r="U40" s="41">
        <f>MOD(LOG(3^V40)/LOG(2),1)-(LOG(3^V40)/LOG(2))</f>
        <v>0</v>
      </c>
      <c r="V40" s="41">
        <f>IF(R40="x",14,IF(R40="#",7,IF(R40="b",-7,IF(R40="bb",-14,0))))</f>
        <v>0</v>
      </c>
      <c r="W40" s="42"/>
      <c r="X40" s="42"/>
      <c r="Y40" s="42"/>
      <c r="Z40" s="27">
        <f t="shared" si="6"/>
        <v>1</v>
      </c>
      <c r="AA40" s="28" t="s">
        <v>8</v>
      </c>
      <c r="AB40" s="29">
        <f t="shared" si="7"/>
        <v>1</v>
      </c>
      <c r="AC40" s="47">
        <f t="shared" si="8"/>
        <v>0</v>
      </c>
    </row>
    <row r="41" spans="5:29" ht="18.75" thickBot="1">
      <c r="E41" s="82" t="s">
        <v>6</v>
      </c>
      <c r="G41" s="25" t="s">
        <v>6</v>
      </c>
      <c r="H41" s="26">
        <v>4</v>
      </c>
      <c r="I41" s="26">
        <v>-4</v>
      </c>
      <c r="J41" s="26">
        <v>1</v>
      </c>
      <c r="K41" s="26"/>
      <c r="L41" s="26"/>
      <c r="M41" s="57">
        <f>IF(H41&gt;0,H$11^ABS(H41),1)*IF(I41&gt;0,I$11^ABS(I41),1)*IF(J41&gt;0,J$11^ABS(J41),1)*IF(K41&gt;0,K$11^ABS(K41),1)*IF(L41&gt;0,L$11^ABS(L41),1)</f>
        <v>80</v>
      </c>
      <c r="N41" s="58" t="s">
        <v>8</v>
      </c>
      <c r="O41" s="59">
        <f>IF(H41&lt;0,H$11^ABS(H41),1)*IF(I41&lt;0,I$11^ABS(I41),1)*IF(J41&lt;0,J$11^ABS(J41),1)*IF(K41&lt;0,K$11^ABS(K41),1)*IF(L41&lt;0,L$11^ABS(L41),1)</f>
        <v>81</v>
      </c>
      <c r="P41" s="60">
        <f>LOG(M41/O41)*(1200/LOG(2))</f>
        <v>-21.50628959671495</v>
      </c>
      <c r="Q41" s="22"/>
      <c r="R41" s="34"/>
      <c r="T41" s="34"/>
      <c r="U41">
        <f>U38-U39-U40</f>
        <v>-3</v>
      </c>
      <c r="V41">
        <f>V38-V39-V40</f>
        <v>0</v>
      </c>
      <c r="W41">
        <f>W38</f>
        <v>0</v>
      </c>
      <c r="X41">
        <f>X38-X39</f>
        <v>0</v>
      </c>
      <c r="Y41">
        <f>Y38-Y39</f>
        <v>1</v>
      </c>
      <c r="Z41" s="22">
        <f t="shared" si="6"/>
        <v>11</v>
      </c>
      <c r="AA41" s="23" t="s">
        <v>8</v>
      </c>
      <c r="AB41" s="24">
        <f t="shared" si="7"/>
        <v>8</v>
      </c>
      <c r="AC41" s="46">
        <f t="shared" si="8"/>
        <v>551.3179423647567</v>
      </c>
    </row>
    <row r="42" spans="6:29" ht="13.5" thickBot="1">
      <c r="F42" s="34"/>
      <c r="H42">
        <f>H40-H41</f>
        <v>0</v>
      </c>
      <c r="I42">
        <f>I40-I41</f>
        <v>0</v>
      </c>
      <c r="J42">
        <f>J40-J41</f>
        <v>0</v>
      </c>
      <c r="K42">
        <f>K40-K41</f>
        <v>0</v>
      </c>
      <c r="L42">
        <f>L40-L41</f>
        <v>0</v>
      </c>
      <c r="M42" s="22">
        <f>IF(H42&gt;0,H$11^ABS(H42),1)*IF(I42&gt;0,I$11^ABS(I42),1)*IF(J42&gt;0,J$11^ABS(J42),1)*IF(K42&gt;0,K$11^ABS(K42),1)*IF(L42&gt;0,L$11^ABS(L42),1)</f>
        <v>1</v>
      </c>
      <c r="N42" s="23" t="s">
        <v>8</v>
      </c>
      <c r="O42" s="24">
        <f>IF(H42&lt;0,H$11^ABS(H42),1)*IF(I42&lt;0,I$11^ABS(I42),1)*IF(J42&lt;0,J$11^ABS(J42),1)*IF(K42&lt;0,K$11^ABS(K42),1)*IF(L42&lt;0,L$11^ABS(L42),1)</f>
        <v>1</v>
      </c>
      <c r="P42" s="46">
        <f>LOG(M42/O42)*(1200/LOG(2))</f>
        <v>0</v>
      </c>
      <c r="Q42" s="22"/>
      <c r="R42" s="36" t="s">
        <v>3</v>
      </c>
      <c r="T42" s="70" t="s">
        <v>6</v>
      </c>
      <c r="U42" s="38">
        <f>IF($R42=$G$14,H$14,IF($R42=$G$15,H$15,IF($R42=$G$16,H$16,IF($R42=$G$17,H$17,IF($R42=$G$18,H$18,IF($R42=$G$19,H$19,0))))))</f>
        <v>-5</v>
      </c>
      <c r="V42" s="38">
        <f>IF($R42=$G$14,I$14,IF($R42=$G$15,I$15,IF($R42=$G$16,I$16,IF($R42=$G$17,I$17,IF($R42=$G$18,I$18,IF($R42=$G$19,I$19,0))))))</f>
        <v>1</v>
      </c>
      <c r="W42" s="38">
        <f>IF($R42=$G$14,J$14,IF($R42=$G$15,J$15,IF($R42=$G$16,J$16,IF($R42=$G$17,J$17,IF($R42=$G$18,J$18,IF($R42=$G$19,J$19,0))))))</f>
        <v>0</v>
      </c>
      <c r="X42" s="38">
        <f>IF($R42=$G$14,K$14,IF($R42=$G$15,K$15,IF($R42=$G$16,K$16,IF($R42=$G$17,K$17,IF($R42=$G$18,K$18,IF($R42=$G$19,K$19,0))))))</f>
        <v>0</v>
      </c>
      <c r="Y42" s="38">
        <f>IF($R42=$G$14,L$14,IF($R42=$G$15,L$15,IF($R42=$G$16,L$16,IF($R42=$G$17,L$17,IF($R42=$G$18,L$18,IF($R42=$G$19,L$19,0))))))</f>
        <v>1</v>
      </c>
      <c r="Z42" s="57">
        <f t="shared" si="6"/>
        <v>33</v>
      </c>
      <c r="AA42" s="58" t="s">
        <v>8</v>
      </c>
      <c r="AB42" s="59">
        <f t="shared" si="7"/>
        <v>32</v>
      </c>
      <c r="AC42" s="60">
        <f t="shared" si="8"/>
        <v>53.27294323014412</v>
      </c>
    </row>
    <row r="43" spans="6:29" ht="12.75">
      <c r="F43" s="34"/>
      <c r="G43" s="32"/>
      <c r="H43" s="22"/>
      <c r="I43" s="22"/>
      <c r="J43" s="22"/>
      <c r="K43" s="22"/>
      <c r="L43" s="22"/>
      <c r="M43" s="22"/>
      <c r="N43" s="23"/>
      <c r="O43" s="24"/>
      <c r="P43" s="46"/>
      <c r="Q43" s="22"/>
      <c r="R43" s="34"/>
      <c r="T43" s="34"/>
      <c r="U43">
        <f>U41-U42</f>
        <v>2</v>
      </c>
      <c r="V43">
        <f>V41-V42</f>
        <v>-1</v>
      </c>
      <c r="W43">
        <f>W41-W42</f>
        <v>0</v>
      </c>
      <c r="X43">
        <f>X41-X42</f>
        <v>0</v>
      </c>
      <c r="Y43">
        <f>Y41-Y42</f>
        <v>0</v>
      </c>
      <c r="Z43" s="22">
        <f t="shared" si="6"/>
        <v>4</v>
      </c>
      <c r="AA43" s="23" t="s">
        <v>8</v>
      </c>
      <c r="AB43" s="24">
        <f t="shared" si="7"/>
        <v>3</v>
      </c>
      <c r="AC43" s="46">
        <f t="shared" si="8"/>
        <v>498.0449991346125</v>
      </c>
    </row>
    <row r="44" spans="17:29" ht="13.5" thickBot="1">
      <c r="Q44" s="22"/>
      <c r="R44" s="21"/>
      <c r="T44" s="70" t="s">
        <v>6</v>
      </c>
      <c r="U44" s="38">
        <f>IF($R44=$G$14,H$14,IF($R44=$G$15,H$15,IF($R44=$G$16,H$16,IF($R44=$G$17,H$17,IF($R44=$G$18,H$18,IF($R44=$G$19,H$19,0))))))</f>
        <v>0</v>
      </c>
      <c r="V44" s="38">
        <f>IF($R44=$G$14,I$14,IF($R44=$G$15,I$15,IF($R44=$G$16,I$16,IF($R44=$G$17,I$17,IF($R44=$G$18,I$18,IF($R44=$G$19,I$19,0))))))</f>
        <v>0</v>
      </c>
      <c r="W44" s="38">
        <f>IF($R44=$G$14,J$14,IF($R44=$G$15,J$15,IF($R44=$G$16,J$16,IF($R44=$G$17,J$17,IF($R44=$G$18,J$18,IF($R44=$G$19,J$19,0))))))</f>
        <v>0</v>
      </c>
      <c r="X44" s="38">
        <f>IF($R44=$G$14,K$14,IF($R44=$G$15,K$15,IF($R44=$G$16,K$16,IF($R44=$G$17,K$17,IF($R44=$G$18,K$18,IF($R44=$G$19,K$19,0))))))</f>
        <v>0</v>
      </c>
      <c r="Y44" s="38">
        <f>IF($R44=$G$14,L$14,IF($R44=$G$15,L$15,IF($R44=$G$16,L$16,IF($R44=$G$17,L$17,IF($R44=$G$18,L$18,IF($R44=$G$19,L$19,0))))))</f>
        <v>0</v>
      </c>
      <c r="Z44" s="57">
        <f t="shared" si="6"/>
        <v>1</v>
      </c>
      <c r="AA44" s="58" t="s">
        <v>8</v>
      </c>
      <c r="AB44" s="59">
        <f t="shared" si="7"/>
        <v>1</v>
      </c>
      <c r="AC44" s="60">
        <f t="shared" si="8"/>
        <v>0</v>
      </c>
    </row>
    <row r="45" spans="6:29" ht="13.5" thickBot="1">
      <c r="F45" s="34"/>
      <c r="G45" s="32"/>
      <c r="H45" s="15">
        <v>2</v>
      </c>
      <c r="I45" s="11">
        <v>3</v>
      </c>
      <c r="J45" s="11">
        <v>5</v>
      </c>
      <c r="K45" s="11">
        <v>7</v>
      </c>
      <c r="L45" s="11">
        <v>11</v>
      </c>
      <c r="M45" s="22"/>
      <c r="N45" s="23"/>
      <c r="O45" s="24"/>
      <c r="P45" s="46"/>
      <c r="Q45" s="22"/>
      <c r="R45" s="34"/>
      <c r="T45" s="34"/>
      <c r="U45">
        <f>U43-U44</f>
        <v>2</v>
      </c>
      <c r="V45">
        <f>V43-V44</f>
        <v>-1</v>
      </c>
      <c r="W45">
        <f>W43-W44</f>
        <v>0</v>
      </c>
      <c r="X45">
        <f>X43-X44</f>
        <v>0</v>
      </c>
      <c r="Y45">
        <f>Y43-Y44</f>
        <v>0</v>
      </c>
      <c r="Z45" s="22">
        <f t="shared" si="6"/>
        <v>4</v>
      </c>
      <c r="AA45" s="23" t="s">
        <v>8</v>
      </c>
      <c r="AB45" s="24">
        <f t="shared" si="7"/>
        <v>3</v>
      </c>
      <c r="AC45" s="46">
        <f t="shared" si="8"/>
        <v>498.0449991346125</v>
      </c>
    </row>
    <row r="46" spans="2:29" ht="18.75" thickBot="1">
      <c r="B46" s="72"/>
      <c r="F46" s="34"/>
      <c r="G46" s="32"/>
      <c r="H46" s="22"/>
      <c r="I46" s="22"/>
      <c r="J46" s="22"/>
      <c r="K46" s="22"/>
      <c r="L46" s="22"/>
      <c r="M46" s="22"/>
      <c r="N46" s="23"/>
      <c r="O46" s="24"/>
      <c r="P46" s="46"/>
      <c r="Q46" s="22"/>
      <c r="R46" s="21"/>
      <c r="T46" s="70" t="s">
        <v>6</v>
      </c>
      <c r="U46" s="38">
        <f>IF($R46=$G$14,H$14,IF($R46=$G$15,H$15,IF($R46=$G$16,H$16,IF($R46=$G$17,H$17,IF($R46=$G$18,H$18,IF($R46=$G$19,H$19,0))))))</f>
        <v>0</v>
      </c>
      <c r="V46" s="38">
        <f>IF($R46=$G$14,I$14,IF($R46=$G$15,I$15,IF($R46=$G$16,I$16,IF($R46=$G$17,I$17,IF($R46=$G$18,I$18,IF($R46=$G$19,I$19,0))))))</f>
        <v>0</v>
      </c>
      <c r="W46" s="38">
        <f>IF($R46=$G$14,J$14,IF($R46=$G$15,J$15,IF($R46=$G$16,J$16,IF($R46=$G$17,J$17,IF($R46=$G$18,J$18,IF($R46=$G$19,J$19,0))))))</f>
        <v>0</v>
      </c>
      <c r="X46" s="38">
        <f>IF($R46=$G$14,K$14,IF($R46=$G$15,K$15,IF($R46=$G$16,K$16,IF($R46=$G$17,K$17,IF($R46=$G$18,K$18,IF($R46=$G$19,K$19,0))))))</f>
        <v>0</v>
      </c>
      <c r="Y46" s="38">
        <f>IF($R46=$G$14,L$14,IF($R46=$G$15,L$15,IF($R46=$G$16,L$16,IF($R46=$G$17,L$17,IF($R46=$G$18,L$18,IF($R46=$G$19,L$19,0))))))</f>
        <v>0</v>
      </c>
      <c r="Z46" s="57">
        <f t="shared" si="6"/>
        <v>1</v>
      </c>
      <c r="AA46" s="58" t="s">
        <v>8</v>
      </c>
      <c r="AB46" s="59">
        <f t="shared" si="7"/>
        <v>1</v>
      </c>
      <c r="AC46" s="60">
        <f t="shared" si="8"/>
        <v>0</v>
      </c>
    </row>
    <row r="47" spans="6:29" ht="12.75">
      <c r="F47" s="34" t="s">
        <v>11</v>
      </c>
      <c r="H47" s="20">
        <v>-2</v>
      </c>
      <c r="I47" s="20"/>
      <c r="J47" s="20">
        <v>1</v>
      </c>
      <c r="K47" s="20"/>
      <c r="L47" s="20"/>
      <c r="M47" s="22">
        <f aca="true" t="shared" si="9" ref="M47:M53">IF(H47&gt;0,H$11^ABS(H47),1)*IF(I47&gt;0,I$11^ABS(I47),1)*IF(J47&gt;0,J$11^ABS(J47),1)*IF(K47&gt;0,K$11^ABS(K47),1)*IF(L47&gt;0,L$11^ABS(L47),1)</f>
        <v>5</v>
      </c>
      <c r="N47" s="23" t="s">
        <v>8</v>
      </c>
      <c r="O47" s="24">
        <f aca="true" t="shared" si="10" ref="O47:O53">IF(H47&lt;0,H$11^ABS(H47),1)*IF(I47&lt;0,I$11^ABS(I47),1)*IF(J47&lt;0,J$11^ABS(J47),1)*IF(K47&lt;0,K$11^ABS(K47),1)*IF(L47&lt;0,L$11^ABS(L47),1)</f>
        <v>4</v>
      </c>
      <c r="P47" s="46">
        <f aca="true" t="shared" si="11" ref="P47:P53">LOG(M47/O47)*(1200/LOG(2))</f>
        <v>386.3137138648348</v>
      </c>
      <c r="Q47" s="22"/>
      <c r="S47" s="34"/>
      <c r="U47">
        <f>U45-U46</f>
        <v>2</v>
      </c>
      <c r="V47">
        <f>V45-V46</f>
        <v>-1</v>
      </c>
      <c r="W47">
        <f>W45-W46</f>
        <v>0</v>
      </c>
      <c r="X47">
        <f>X45-X46</f>
        <v>0</v>
      </c>
      <c r="Y47">
        <f>Y45-Y46</f>
        <v>0</v>
      </c>
      <c r="Z47" s="22">
        <f t="shared" si="6"/>
        <v>4</v>
      </c>
      <c r="AA47" s="23" t="s">
        <v>8</v>
      </c>
      <c r="AB47" s="24">
        <f t="shared" si="7"/>
        <v>3</v>
      </c>
      <c r="AC47" s="46">
        <f t="shared" si="8"/>
        <v>498.0449991346125</v>
      </c>
    </row>
    <row r="48" spans="5:18" ht="13.5" thickBot="1">
      <c r="E48" s="53" t="str">
        <f>IF(MOD(I48,7)=Y$11,X$11,IF(MOD(I48,7)=Y$12,X$12,IF(MOD(I48,7)=Y$13,X$13,IF(MOD(I48,7)=Y$14,X$14,IF(MOD(I48,7)=Y$15,X$15,IF(MOD(I48,7)=Y$16,X$16,IF(MOD(I48,7)=Y$17,X$17,x)))))))</f>
        <v>F#</v>
      </c>
      <c r="F48" s="54" t="str">
        <f>IF(INT(I48/7)=-2,"bb",IF(INT(I48/7)=-1,"b",IF(INT(I48/7)=1,"#",IF(INT(I48/7)=2,"x",""))))</f>
        <v>bb</v>
      </c>
      <c r="G48" s="25" t="s">
        <v>6</v>
      </c>
      <c r="H48" s="38">
        <f>MOD(LOG(3^I48)/LOG(2),1)-(LOG(3^I48)/LOG(2))</f>
        <v>13</v>
      </c>
      <c r="I48" s="26">
        <v>-8</v>
      </c>
      <c r="J48" s="10"/>
      <c r="K48" s="10"/>
      <c r="L48" s="10"/>
      <c r="M48" s="27">
        <f t="shared" si="9"/>
        <v>8192</v>
      </c>
      <c r="N48" s="28" t="s">
        <v>8</v>
      </c>
      <c r="O48" s="29">
        <f t="shared" si="10"/>
        <v>6561</v>
      </c>
      <c r="P48" s="47">
        <f t="shared" si="11"/>
        <v>384.3599930769007</v>
      </c>
      <c r="Q48" s="22"/>
      <c r="R48" s="22"/>
    </row>
    <row r="49" spans="6:18" ht="12.75">
      <c r="F49" s="34"/>
      <c r="H49">
        <f>H47-H48</f>
        <v>-15</v>
      </c>
      <c r="I49">
        <f>I47-I48</f>
        <v>8</v>
      </c>
      <c r="J49">
        <f>J47-J48</f>
        <v>1</v>
      </c>
      <c r="K49">
        <f>K47-K48</f>
        <v>0</v>
      </c>
      <c r="L49">
        <f>L47-L48</f>
        <v>0</v>
      </c>
      <c r="M49" s="22">
        <f t="shared" si="9"/>
        <v>32805</v>
      </c>
      <c r="N49" s="23" t="s">
        <v>8</v>
      </c>
      <c r="O49" s="24">
        <f t="shared" si="10"/>
        <v>32768</v>
      </c>
      <c r="P49" s="46">
        <f t="shared" si="11"/>
        <v>1.9537207879341594</v>
      </c>
      <c r="Q49" s="22"/>
      <c r="R49" s="22"/>
    </row>
    <row r="50" spans="5:18" ht="18.75" thickBot="1">
      <c r="E50" s="71" t="s">
        <v>6</v>
      </c>
      <c r="G50" s="25" t="s">
        <v>6</v>
      </c>
      <c r="H50" s="26">
        <v>4</v>
      </c>
      <c r="I50" s="26">
        <v>-4</v>
      </c>
      <c r="J50" s="26">
        <v>1</v>
      </c>
      <c r="K50" s="26"/>
      <c r="L50" s="26"/>
      <c r="M50" s="56">
        <f t="shared" si="9"/>
        <v>80</v>
      </c>
      <c r="N50" s="30" t="s">
        <v>8</v>
      </c>
      <c r="O50" s="31">
        <f t="shared" si="10"/>
        <v>81</v>
      </c>
      <c r="P50" s="48">
        <f t="shared" si="11"/>
        <v>-21.50628959671495</v>
      </c>
      <c r="Q50" s="22"/>
      <c r="R50" s="22"/>
    </row>
    <row r="51" spans="5:18" ht="12.75">
      <c r="E51" s="61"/>
      <c r="H51">
        <f>H49-H50</f>
        <v>-19</v>
      </c>
      <c r="I51">
        <f>I49-I50</f>
        <v>12</v>
      </c>
      <c r="J51">
        <f>J49-J50</f>
        <v>0</v>
      </c>
      <c r="K51">
        <f>K49-K50</f>
        <v>0</v>
      </c>
      <c r="L51">
        <f>L49-L50</f>
        <v>0</v>
      </c>
      <c r="M51" s="22">
        <f t="shared" si="9"/>
        <v>531441</v>
      </c>
      <c r="N51" s="23" t="s">
        <v>8</v>
      </c>
      <c r="O51" s="24">
        <f t="shared" si="10"/>
        <v>524288</v>
      </c>
      <c r="P51" s="46">
        <f t="shared" si="11"/>
        <v>23.460010384649014</v>
      </c>
      <c r="Q51" s="22"/>
      <c r="R51" s="22"/>
    </row>
    <row r="52" spans="5:18" ht="18.75" thickBot="1">
      <c r="E52" s="71"/>
      <c r="G52" s="25" t="s">
        <v>6</v>
      </c>
      <c r="H52" s="26"/>
      <c r="I52" s="26"/>
      <c r="J52" s="26"/>
      <c r="K52" s="26"/>
      <c r="L52" s="26">
        <v>0</v>
      </c>
      <c r="M52" s="57">
        <f t="shared" si="9"/>
        <v>1</v>
      </c>
      <c r="N52" s="58" t="s">
        <v>8</v>
      </c>
      <c r="O52" s="59">
        <f t="shared" si="10"/>
        <v>1</v>
      </c>
      <c r="P52" s="60">
        <f t="shared" si="11"/>
        <v>0</v>
      </c>
      <c r="Q52" s="22"/>
      <c r="R52" s="22"/>
    </row>
    <row r="53" spans="6:18" ht="12.75">
      <c r="F53" s="34"/>
      <c r="H53">
        <f>H51-H52</f>
        <v>-19</v>
      </c>
      <c r="I53">
        <f>I51-I52</f>
        <v>12</v>
      </c>
      <c r="J53">
        <f>J51-J52</f>
        <v>0</v>
      </c>
      <c r="K53">
        <f>K51-K52</f>
        <v>0</v>
      </c>
      <c r="L53">
        <f>L51-L52</f>
        <v>0</v>
      </c>
      <c r="M53" s="22">
        <f t="shared" si="9"/>
        <v>531441</v>
      </c>
      <c r="N53" s="23" t="s">
        <v>8</v>
      </c>
      <c r="O53" s="24">
        <f t="shared" si="10"/>
        <v>524288</v>
      </c>
      <c r="P53" s="46">
        <f t="shared" si="11"/>
        <v>23.460010384649014</v>
      </c>
      <c r="Q53" s="22"/>
      <c r="R53" s="22"/>
    </row>
    <row r="56" spans="6:12" ht="13.5" thickBot="1">
      <c r="F56" s="34"/>
      <c r="G56" s="18"/>
      <c r="H56" s="15">
        <v>2</v>
      </c>
      <c r="I56" s="11">
        <v>3</v>
      </c>
      <c r="J56" s="11">
        <v>5</v>
      </c>
      <c r="K56" s="11">
        <v>7</v>
      </c>
      <c r="L56" s="11">
        <v>11</v>
      </c>
    </row>
    <row r="57" ht="12.75">
      <c r="F57" s="34"/>
    </row>
    <row r="58" spans="6:16" ht="12.75">
      <c r="F58" s="34" t="s">
        <v>11</v>
      </c>
      <c r="H58" s="20">
        <v>1</v>
      </c>
      <c r="I58" s="20">
        <v>1</v>
      </c>
      <c r="J58" s="20">
        <v>-2</v>
      </c>
      <c r="K58" s="20">
        <v>1</v>
      </c>
      <c r="L58" s="20"/>
      <c r="M58" s="22">
        <f aca="true" t="shared" si="12" ref="M58:M66">IF(H58&gt;0,H$11^ABS(H58),1)*IF(I58&gt;0,I$11^ABS(I58),1)*IF(J58&gt;0,J$11^ABS(J58),1)*IF(K58&gt;0,K$11^ABS(K58),1)*IF(L58&gt;0,L$11^ABS(L58),1)</f>
        <v>42</v>
      </c>
      <c r="N58" s="23" t="s">
        <v>8</v>
      </c>
      <c r="O58" s="24">
        <f aca="true" t="shared" si="13" ref="O58:O66">IF(H58&lt;0,H$11^ABS(H58),1)*IF(I58&lt;0,I$11^ABS(I58),1)*IF(J58&lt;0,J$11^ABS(J58),1)*IF(K58&lt;0,K$11^ABS(K58),1)*IF(L58&lt;0,L$11^ABS(L58),1)</f>
        <v>25</v>
      </c>
      <c r="P58" s="46">
        <f aca="true" t="shared" si="14" ref="P58:P66">LOG(M58/O58)*(1200/LOG(2))</f>
        <v>898.1534796048427</v>
      </c>
    </row>
    <row r="59" spans="5:16" ht="13.5" thickBot="1">
      <c r="E59" s="53" t="str">
        <f>IF(MOD(I59,7)=Y$11,X$11,IF(MOD(I59,7)=Y$12,X$12,IF(MOD(I59,7)=Y$13,X$13,IF(MOD(I59,7)=Y$14,X$14,IF(MOD(I59,7)=Y$15,X$15,IF(MOD(I59,7)=Y$16,X$16,IF(MOD(I59,7)=Y$17,X$17,x)))))))</f>
        <v>B</v>
      </c>
      <c r="F59" s="54" t="str">
        <f>IF(INT(I59/7)=-2,"bb",IF(INT(I59/7)=-1,"b",IF(INT(I59/7)=1,"#",IF(INT(I59/7)=2,"x",""))))</f>
        <v>bb</v>
      </c>
      <c r="G59" s="25" t="s">
        <v>6</v>
      </c>
      <c r="H59" s="38">
        <f>MOD(LOG(3^I59)/LOG(2),1)-(LOG(3^I59)/LOG(2))</f>
        <v>15</v>
      </c>
      <c r="I59" s="26">
        <v>-9</v>
      </c>
      <c r="J59" s="10"/>
      <c r="K59" s="10"/>
      <c r="L59" s="10"/>
      <c r="M59" s="27">
        <f t="shared" si="12"/>
        <v>32768</v>
      </c>
      <c r="N59" s="28" t="s">
        <v>8</v>
      </c>
      <c r="O59" s="29">
        <f t="shared" si="13"/>
        <v>19683</v>
      </c>
      <c r="P59" s="47">
        <f t="shared" si="14"/>
        <v>882.4049922115131</v>
      </c>
    </row>
    <row r="60" spans="6:16" ht="12.75">
      <c r="F60" s="34"/>
      <c r="H60">
        <f>H58-H59</f>
        <v>-14</v>
      </c>
      <c r="I60">
        <f>I58-I59</f>
        <v>10</v>
      </c>
      <c r="J60">
        <f>J58-J59</f>
        <v>-2</v>
      </c>
      <c r="K60">
        <f>K58-K59</f>
        <v>1</v>
      </c>
      <c r="L60">
        <f>L58-L59</f>
        <v>0</v>
      </c>
      <c r="M60" s="22">
        <f t="shared" si="12"/>
        <v>413343</v>
      </c>
      <c r="N60" s="23" t="s">
        <v>8</v>
      </c>
      <c r="O60" s="24">
        <f t="shared" si="13"/>
        <v>409600</v>
      </c>
      <c r="P60" s="46">
        <f t="shared" si="14"/>
        <v>15.748487393329595</v>
      </c>
    </row>
    <row r="61" spans="5:16" ht="18.75" thickBot="1">
      <c r="E61" s="73" t="s">
        <v>4</v>
      </c>
      <c r="G61" s="25" t="s">
        <v>6</v>
      </c>
      <c r="H61" s="26">
        <v>-6</v>
      </c>
      <c r="I61" s="26">
        <v>2</v>
      </c>
      <c r="J61" s="26">
        <v>0</v>
      </c>
      <c r="K61" s="26">
        <v>1</v>
      </c>
      <c r="L61" s="26">
        <v>0</v>
      </c>
      <c r="M61" s="57">
        <f t="shared" si="12"/>
        <v>63</v>
      </c>
      <c r="N61" s="58" t="s">
        <v>8</v>
      </c>
      <c r="O61" s="59">
        <f t="shared" si="13"/>
        <v>64</v>
      </c>
      <c r="P61" s="60">
        <f t="shared" si="14"/>
        <v>-27.26409180010024</v>
      </c>
    </row>
    <row r="62" spans="8:16" ht="12.75">
      <c r="H62">
        <f>H60-H61</f>
        <v>-8</v>
      </c>
      <c r="I62">
        <f>I60-I61</f>
        <v>8</v>
      </c>
      <c r="J62">
        <f>J60-J61</f>
        <v>-2</v>
      </c>
      <c r="K62">
        <f>K60-K61</f>
        <v>0</v>
      </c>
      <c r="L62">
        <f>L60-L61</f>
        <v>0</v>
      </c>
      <c r="M62" s="22">
        <f t="shared" si="12"/>
        <v>6561</v>
      </c>
      <c r="N62" s="23" t="s">
        <v>8</v>
      </c>
      <c r="O62" s="24">
        <f t="shared" si="13"/>
        <v>6400</v>
      </c>
      <c r="P62" s="46">
        <f t="shared" si="14"/>
        <v>43.012579193429694</v>
      </c>
    </row>
    <row r="63" spans="5:16" ht="18.75" thickBot="1">
      <c r="E63" s="74" t="s">
        <v>7</v>
      </c>
      <c r="G63" s="25" t="s">
        <v>6</v>
      </c>
      <c r="H63" s="26">
        <v>-4</v>
      </c>
      <c r="I63" s="26">
        <v>4</v>
      </c>
      <c r="J63" s="26">
        <v>-1</v>
      </c>
      <c r="K63" s="26">
        <v>0</v>
      </c>
      <c r="L63" s="26">
        <v>0</v>
      </c>
      <c r="M63" s="57">
        <f t="shared" si="12"/>
        <v>81</v>
      </c>
      <c r="N63" s="58" t="s">
        <v>8</v>
      </c>
      <c r="O63" s="59">
        <f t="shared" si="13"/>
        <v>80</v>
      </c>
      <c r="P63" s="60">
        <f t="shared" si="14"/>
        <v>21.506289596714776</v>
      </c>
    </row>
    <row r="64" spans="8:16" ht="12.75">
      <c r="H64">
        <f>H62-H63</f>
        <v>-4</v>
      </c>
      <c r="I64">
        <f>I62-I63</f>
        <v>4</v>
      </c>
      <c r="J64">
        <f>J62-J63</f>
        <v>-1</v>
      </c>
      <c r="K64">
        <f>K62-K63</f>
        <v>0</v>
      </c>
      <c r="L64">
        <f>L62-L63</f>
        <v>0</v>
      </c>
      <c r="M64" s="22">
        <f t="shared" si="12"/>
        <v>81</v>
      </c>
      <c r="N64" s="23" t="s">
        <v>8</v>
      </c>
      <c r="O64" s="24">
        <f t="shared" si="13"/>
        <v>80</v>
      </c>
      <c r="P64" s="46">
        <f t="shared" si="14"/>
        <v>21.506289596714776</v>
      </c>
    </row>
    <row r="65" spans="5:16" ht="18.75" thickBot="1">
      <c r="E65" s="74" t="s">
        <v>7</v>
      </c>
      <c r="G65" s="25" t="s">
        <v>6</v>
      </c>
      <c r="H65" s="26">
        <v>-4</v>
      </c>
      <c r="I65" s="26">
        <v>4</v>
      </c>
      <c r="J65" s="26">
        <v>-1</v>
      </c>
      <c r="K65" s="26">
        <v>0</v>
      </c>
      <c r="L65" s="26">
        <v>0</v>
      </c>
      <c r="M65" s="57">
        <f t="shared" si="12"/>
        <v>81</v>
      </c>
      <c r="N65" s="58" t="s">
        <v>8</v>
      </c>
      <c r="O65" s="59">
        <f t="shared" si="13"/>
        <v>80</v>
      </c>
      <c r="P65" s="60">
        <f t="shared" si="14"/>
        <v>21.506289596714776</v>
      </c>
    </row>
    <row r="66" spans="8:16" ht="12.75">
      <c r="H66">
        <f>H64-H65</f>
        <v>0</v>
      </c>
      <c r="I66">
        <f>I64-I65</f>
        <v>0</v>
      </c>
      <c r="J66">
        <f>J64-J65</f>
        <v>0</v>
      </c>
      <c r="K66">
        <f>K64-K65</f>
        <v>0</v>
      </c>
      <c r="L66">
        <f>L64-L65</f>
        <v>0</v>
      </c>
      <c r="M66" s="22">
        <f t="shared" si="12"/>
        <v>1</v>
      </c>
      <c r="N66" s="23" t="s">
        <v>8</v>
      </c>
      <c r="O66" s="24">
        <f t="shared" si="13"/>
        <v>1</v>
      </c>
      <c r="P66" s="46">
        <f t="shared" si="14"/>
        <v>0</v>
      </c>
    </row>
    <row r="69" spans="8:12" ht="13.5" thickBot="1">
      <c r="H69" s="15">
        <v>2</v>
      </c>
      <c r="I69" s="11">
        <v>3</v>
      </c>
      <c r="J69" s="11">
        <v>5</v>
      </c>
      <c r="K69" s="11">
        <v>7</v>
      </c>
      <c r="L69" s="11">
        <v>11</v>
      </c>
    </row>
    <row r="71" spans="6:16" ht="12.75">
      <c r="F71" s="34" t="s">
        <v>11</v>
      </c>
      <c r="H71" s="20">
        <v>1</v>
      </c>
      <c r="I71" s="20">
        <v>1</v>
      </c>
      <c r="J71" s="20">
        <v>-1</v>
      </c>
      <c r="K71" s="20"/>
      <c r="L71" s="20"/>
      <c r="M71" s="22">
        <f>IF(H71&gt;0,H$11^ABS(H71),1)*IF(I71&gt;0,I$11^ABS(I71),1)*IF(J71&gt;0,J$11^ABS(J71),1)*IF(K71&gt;0,K$11^ABS(K71),1)*IF(L71&gt;0,L$11^ABS(L71),1)</f>
        <v>6</v>
      </c>
      <c r="N71" s="23" t="s">
        <v>8</v>
      </c>
      <c r="O71" s="24">
        <f>IF(H71&lt;0,H$11^ABS(H71),1)*IF(I71&lt;0,I$11^ABS(I71),1)*IF(J71&lt;0,J$11^ABS(J71),1)*IF(K71&lt;0,K$11^ABS(K71),1)*IF(L71&lt;0,L$11^ABS(L71),1)</f>
        <v>5</v>
      </c>
      <c r="P71" s="46">
        <f>LOG(M71/O71)*(1200/LOG(2))</f>
        <v>315.64128700055255</v>
      </c>
    </row>
    <row r="72" spans="5:16" ht="13.5" thickBot="1">
      <c r="E72" s="53" t="str">
        <f>IF(MOD(I72,7)=Y$11,X$11,IF(MOD(I72,7)=Y$12,X$12,IF(MOD(I72,7)=Y$13,X$13,IF(MOD(I72,7)=Y$14,X$14,IF(MOD(I72,7)=Y$15,X$15,IF(MOD(I72,7)=Y$16,X$16,IF(MOD(I72,7)=Y$17,X$17,x)))))))</f>
        <v>E</v>
      </c>
      <c r="F72" s="54" t="str">
        <f>IF(INT(I72/7)=-2,"bb",IF(INT(I72/7)=-1,"b",IF(INT(I72/7)=1,"#",IF(INT(I72/7)=2,"x",""))))</f>
        <v>b</v>
      </c>
      <c r="G72" s="25" t="s">
        <v>6</v>
      </c>
      <c r="H72" s="38">
        <f>MOD(LOG(3^I72)/LOG(2),1)-(LOG(3^I72)/LOG(2))</f>
        <v>5</v>
      </c>
      <c r="I72" s="26">
        <v>-3</v>
      </c>
      <c r="J72" s="10"/>
      <c r="K72" s="10"/>
      <c r="L72" s="10"/>
      <c r="M72" s="27">
        <f>IF(H72&gt;0,H$11^ABS(H72),1)*IF(I72&gt;0,I$11^ABS(I72),1)*IF(J72&gt;0,J$11^ABS(J72),1)*IF(K72&gt;0,K$11^ABS(K72),1)*IF(L72&gt;0,L$11^ABS(L72),1)</f>
        <v>32</v>
      </c>
      <c r="N72" s="28" t="s">
        <v>8</v>
      </c>
      <c r="O72" s="29">
        <f>IF(H72&lt;0,H$11^ABS(H72),1)*IF(I72&lt;0,I$11^ABS(I72),1)*IF(J72&lt;0,J$11^ABS(J72),1)*IF(K72&lt;0,K$11^ABS(K72),1)*IF(L72&lt;0,L$11^ABS(L72),1)</f>
        <v>27</v>
      </c>
      <c r="P72" s="47">
        <f>LOG(M72/O72)*(1200/LOG(2))</f>
        <v>294.13499740383764</v>
      </c>
    </row>
    <row r="73" spans="6:16" ht="12.75">
      <c r="F73" s="34"/>
      <c r="H73">
        <f>H71-H72</f>
        <v>-4</v>
      </c>
      <c r="I73">
        <f>I71-I72</f>
        <v>4</v>
      </c>
      <c r="J73">
        <f>J71-J72</f>
        <v>-1</v>
      </c>
      <c r="K73">
        <f>K71-K72</f>
        <v>0</v>
      </c>
      <c r="L73">
        <f>L71-L72</f>
        <v>0</v>
      </c>
      <c r="M73" s="22">
        <f>IF(H73&gt;0,H$11^ABS(H73),1)*IF(I73&gt;0,I$11^ABS(I73),1)*IF(J73&gt;0,J$11^ABS(J73),1)*IF(K73&gt;0,K$11^ABS(K73),1)*IF(L73&gt;0,L$11^ABS(L73),1)</f>
        <v>81</v>
      </c>
      <c r="N73" s="23" t="s">
        <v>8</v>
      </c>
      <c r="O73" s="24">
        <f>IF(H73&lt;0,H$11^ABS(H73),1)*IF(I73&lt;0,I$11^ABS(I73),1)*IF(J73&lt;0,J$11^ABS(J73),1)*IF(K73&lt;0,K$11^ABS(K73),1)*IF(L73&lt;0,L$11^ABS(L73),1)</f>
        <v>80</v>
      </c>
      <c r="P73" s="46">
        <f>LOG(M73/O73)*(1200/LOG(2))</f>
        <v>21.506289596714776</v>
      </c>
    </row>
    <row r="74" spans="5:16" ht="13.5" thickBot="1">
      <c r="E74" s="55" t="s">
        <v>7</v>
      </c>
      <c r="G74" s="25" t="s">
        <v>6</v>
      </c>
      <c r="H74" s="26">
        <v>-4</v>
      </c>
      <c r="I74" s="26">
        <v>4</v>
      </c>
      <c r="J74" s="26">
        <v>-1</v>
      </c>
      <c r="K74" s="26">
        <v>0</v>
      </c>
      <c r="L74" s="68">
        <v>0</v>
      </c>
      <c r="M74" s="57">
        <f>IF(H74&gt;0,H$11^ABS(H74),1)*IF(I74&gt;0,I$11^ABS(I74),1)*IF(J74&gt;0,J$11^ABS(J74),1)*IF(K74&gt;0,K$11^ABS(K74),1)*IF(L74&gt;0,L$11^ABS(L74),1)</f>
        <v>81</v>
      </c>
      <c r="N74" s="58" t="s">
        <v>8</v>
      </c>
      <c r="O74" s="59">
        <f>IF(H74&lt;0,H$11^ABS(H74),1)*IF(I74&lt;0,I$11^ABS(I74),1)*IF(J74&lt;0,J$11^ABS(J74),1)*IF(K74&lt;0,K$11^ABS(K74),1)*IF(L74&lt;0,L$11^ABS(L74),1)</f>
        <v>80</v>
      </c>
      <c r="P74" s="60">
        <f>LOG(M74/O74)*(1200/LOG(2))</f>
        <v>21.506289596714776</v>
      </c>
    </row>
    <row r="75" spans="6:16" ht="12.75">
      <c r="F75" s="34"/>
      <c r="H75">
        <f>H73-H74</f>
        <v>0</v>
      </c>
      <c r="I75">
        <f>I73-I74</f>
        <v>0</v>
      </c>
      <c r="J75">
        <f>J73-J74</f>
        <v>0</v>
      </c>
      <c r="K75">
        <f>K73-K74</f>
        <v>0</v>
      </c>
      <c r="L75">
        <f>L73-L74</f>
        <v>0</v>
      </c>
      <c r="M75" s="22">
        <f>IF(H75&gt;0,H$11^ABS(H75),1)*IF(I75&gt;0,I$11^ABS(I75),1)*IF(J75&gt;0,J$11^ABS(J75),1)*IF(K75&gt;0,K$11^ABS(K75),1)*IF(L75&gt;0,L$11^ABS(L75),1)</f>
        <v>1</v>
      </c>
      <c r="N75" s="23" t="s">
        <v>8</v>
      </c>
      <c r="O75" s="24">
        <f>IF(H75&lt;0,H$11^ABS(H75),1)*IF(I75&lt;0,I$11^ABS(I75),1)*IF(J75&lt;0,J$11^ABS(J75),1)*IF(K75&lt;0,K$11^ABS(K75),1)*IF(L75&lt;0,L$11^ABS(L75),1)</f>
        <v>1</v>
      </c>
      <c r="P75" s="46">
        <f>LOG(M75/O75)*(1200/LOG(2))</f>
        <v>0</v>
      </c>
    </row>
    <row r="76" ht="12.75">
      <c r="E76" s="23"/>
    </row>
    <row r="77" ht="12.75">
      <c r="E77" s="35"/>
    </row>
    <row r="80" spans="6:16" ht="13.5" thickBot="1">
      <c r="F80" s="34"/>
      <c r="G80" s="32"/>
      <c r="H80" s="15">
        <v>2</v>
      </c>
      <c r="I80" s="11">
        <v>3</v>
      </c>
      <c r="J80" s="11">
        <v>5</v>
      </c>
      <c r="K80" s="11">
        <v>7</v>
      </c>
      <c r="L80" s="11">
        <v>11</v>
      </c>
      <c r="M80" s="22"/>
      <c r="N80" s="23"/>
      <c r="O80" s="24"/>
      <c r="P80" s="46"/>
    </row>
    <row r="81" spans="6:16" ht="12.75">
      <c r="F81" s="34"/>
      <c r="G81" s="32"/>
      <c r="H81" s="22"/>
      <c r="I81" s="22"/>
      <c r="J81" s="22"/>
      <c r="K81" s="22"/>
      <c r="L81" s="22"/>
      <c r="M81" s="22"/>
      <c r="N81" s="23"/>
      <c r="O81" s="24"/>
      <c r="P81" s="46"/>
    </row>
    <row r="82" spans="6:16" ht="12.75">
      <c r="F82" s="34" t="s">
        <v>11</v>
      </c>
      <c r="H82" s="20">
        <v>-2</v>
      </c>
      <c r="I82" s="20"/>
      <c r="J82" s="20">
        <v>1</v>
      </c>
      <c r="K82" s="20"/>
      <c r="L82" s="20"/>
      <c r="M82" s="22">
        <f aca="true" t="shared" si="15" ref="M82:M88">IF(H82&gt;0,H$11^ABS(H82),1)*IF(I82&gt;0,I$11^ABS(I82),1)*IF(J82&gt;0,J$11^ABS(J82),1)*IF(K82&gt;0,K$11^ABS(K82),1)*IF(L82&gt;0,L$11^ABS(L82),1)</f>
        <v>5</v>
      </c>
      <c r="N82" s="23" t="s">
        <v>8</v>
      </c>
      <c r="O82" s="24">
        <f aca="true" t="shared" si="16" ref="O82:O88">IF(H82&lt;0,H$11^ABS(H82),1)*IF(I82&lt;0,I$11^ABS(I82),1)*IF(J82&lt;0,J$11^ABS(J82),1)*IF(K82&lt;0,K$11^ABS(K82),1)*IF(L82&lt;0,L$11^ABS(L82),1)</f>
        <v>4</v>
      </c>
      <c r="P82" s="46">
        <f aca="true" t="shared" si="17" ref="P82:P88">LOG(M82/O82)*(1200/LOG(2))</f>
        <v>386.3137138648348</v>
      </c>
    </row>
    <row r="83" spans="5:16" ht="13.5" thickBot="1">
      <c r="E83" s="53" t="str">
        <f>IF(MOD(I83,7)=Y$11,X$11,IF(MOD(I83,7)=Y$12,X$12,IF(MOD(I83,7)=Y$13,X$13,IF(MOD(I83,7)=Y$14,X$14,IF(MOD(I83,7)=Y$15,X$15,IF(MOD(I83,7)=Y$16,X$16,IF(MOD(I83,7)=Y$17,X$17,x)))))))</f>
        <v>F#</v>
      </c>
      <c r="F83" s="54" t="str">
        <f>IF(INT(I83/7)=-2,"bb",IF(INT(I83/7)=-1,"b",IF(INT(I83/7)=1,"#",IF(INT(I83/7)=2,"x",""))))</f>
        <v>bb</v>
      </c>
      <c r="G83" s="25" t="s">
        <v>6</v>
      </c>
      <c r="H83" s="38">
        <f>MOD(LOG(3^I83)/LOG(2),1)-(LOG(3^I83)/LOG(2))</f>
        <v>13</v>
      </c>
      <c r="I83" s="26">
        <v>-8</v>
      </c>
      <c r="J83" s="10"/>
      <c r="K83" s="10"/>
      <c r="L83" s="10"/>
      <c r="M83" s="27">
        <f t="shared" si="15"/>
        <v>8192</v>
      </c>
      <c r="N83" s="28" t="s">
        <v>8</v>
      </c>
      <c r="O83" s="29">
        <f t="shared" si="16"/>
        <v>6561</v>
      </c>
      <c r="P83" s="47">
        <f t="shared" si="17"/>
        <v>384.3599930769007</v>
      </c>
    </row>
    <row r="84" spans="2:17" ht="12.75">
      <c r="B84" t="s">
        <v>54</v>
      </c>
      <c r="F84" s="34"/>
      <c r="H84">
        <f>H82-H83</f>
        <v>-15</v>
      </c>
      <c r="I84">
        <f>I82-I83</f>
        <v>8</v>
      </c>
      <c r="J84">
        <f>J82-J83</f>
        <v>1</v>
      </c>
      <c r="K84">
        <f>K82-K83</f>
        <v>0</v>
      </c>
      <c r="L84">
        <f>L82-L83</f>
        <v>0</v>
      </c>
      <c r="M84" s="22">
        <f t="shared" si="15"/>
        <v>32805</v>
      </c>
      <c r="N84" s="23" t="s">
        <v>8</v>
      </c>
      <c r="O84" s="24">
        <f t="shared" si="16"/>
        <v>32768</v>
      </c>
      <c r="P84" s="46">
        <f t="shared" si="17"/>
        <v>1.9537207879341594</v>
      </c>
      <c r="Q84" s="22"/>
    </row>
    <row r="85" spans="5:17" ht="18.75" thickBot="1">
      <c r="E85" s="71" t="s">
        <v>6</v>
      </c>
      <c r="G85" s="25" t="s">
        <v>6</v>
      </c>
      <c r="H85" s="26">
        <v>4</v>
      </c>
      <c r="I85" s="26">
        <v>-4</v>
      </c>
      <c r="J85" s="26">
        <v>1</v>
      </c>
      <c r="K85" s="26"/>
      <c r="L85" s="26"/>
      <c r="M85" s="56">
        <f t="shared" si="15"/>
        <v>80</v>
      </c>
      <c r="N85" s="30" t="s">
        <v>8</v>
      </c>
      <c r="O85" s="31">
        <f t="shared" si="16"/>
        <v>81</v>
      </c>
      <c r="P85" s="48">
        <f t="shared" si="17"/>
        <v>-21.50628959671495</v>
      </c>
      <c r="Q85" s="22"/>
    </row>
    <row r="86" spans="5:17" ht="12.75">
      <c r="E86" s="61"/>
      <c r="H86">
        <f>H84-H85</f>
        <v>-19</v>
      </c>
      <c r="I86">
        <f>I84-I85</f>
        <v>12</v>
      </c>
      <c r="J86">
        <f>J84-J85</f>
        <v>0</v>
      </c>
      <c r="K86">
        <f>K84-K85</f>
        <v>0</v>
      </c>
      <c r="L86">
        <f>L84-L85</f>
        <v>0</v>
      </c>
      <c r="M86" s="22">
        <f t="shared" si="15"/>
        <v>531441</v>
      </c>
      <c r="N86" s="23" t="s">
        <v>8</v>
      </c>
      <c r="O86" s="24">
        <f t="shared" si="16"/>
        <v>524288</v>
      </c>
      <c r="P86" s="46">
        <f t="shared" si="17"/>
        <v>23.460010384649014</v>
      </c>
      <c r="Q86" s="22"/>
    </row>
    <row r="87" spans="2:16" ht="18.75" thickBot="1">
      <c r="B87" t="s">
        <v>52</v>
      </c>
      <c r="E87" s="82" t="s">
        <v>53</v>
      </c>
      <c r="G87" s="25" t="s">
        <v>6</v>
      </c>
      <c r="H87" s="26">
        <v>-19</v>
      </c>
      <c r="I87" s="26">
        <v>12</v>
      </c>
      <c r="J87" s="26"/>
      <c r="K87" s="26"/>
      <c r="L87" s="26">
        <v>0</v>
      </c>
      <c r="M87" s="57">
        <f t="shared" si="15"/>
        <v>531441</v>
      </c>
      <c r="N87" s="58" t="s">
        <v>8</v>
      </c>
      <c r="O87" s="59">
        <f t="shared" si="16"/>
        <v>524288</v>
      </c>
      <c r="P87" s="60">
        <f t="shared" si="17"/>
        <v>23.460010384649014</v>
      </c>
    </row>
    <row r="88" spans="6:16" ht="12.75">
      <c r="F88" s="34"/>
      <c r="H88">
        <f>H86-H87</f>
        <v>0</v>
      </c>
      <c r="I88">
        <f>I86-I87</f>
        <v>0</v>
      </c>
      <c r="J88">
        <f>J86-J87</f>
        <v>0</v>
      </c>
      <c r="K88">
        <f>K86-K87</f>
        <v>0</v>
      </c>
      <c r="L88">
        <f>L86-L87</f>
        <v>0</v>
      </c>
      <c r="M88" s="22">
        <f t="shared" si="15"/>
        <v>1</v>
      </c>
      <c r="N88" s="23" t="s">
        <v>8</v>
      </c>
      <c r="O88" s="24">
        <f t="shared" si="16"/>
        <v>1</v>
      </c>
      <c r="P88" s="46">
        <f t="shared" si="17"/>
        <v>0</v>
      </c>
    </row>
    <row r="89" spans="5:16" ht="18.75" thickBot="1">
      <c r="E89" s="71"/>
      <c r="G89" s="25" t="s">
        <v>6</v>
      </c>
      <c r="H89" s="26"/>
      <c r="I89" s="26"/>
      <c r="J89" s="26"/>
      <c r="K89" s="26"/>
      <c r="L89" s="26">
        <v>0</v>
      </c>
      <c r="M89" s="57">
        <f>IF(H89&gt;0,H$11^ABS(H89),1)*IF(I89&gt;0,I$11^ABS(I89),1)*IF(J89&gt;0,J$11^ABS(J89),1)*IF(K89&gt;0,K$11^ABS(K89),1)*IF(L89&gt;0,L$11^ABS(L89),1)</f>
        <v>1</v>
      </c>
      <c r="N89" s="58" t="s">
        <v>8</v>
      </c>
      <c r="O89" s="59">
        <f>IF(H89&lt;0,H$11^ABS(H89),1)*IF(I89&lt;0,I$11^ABS(I89),1)*IF(J89&lt;0,J$11^ABS(J89),1)*IF(K89&lt;0,K$11^ABS(K89),1)*IF(L89&lt;0,L$11^ABS(L89),1)</f>
        <v>1</v>
      </c>
      <c r="P89" s="60">
        <f>LOG(M89/O89)*(1200/LOG(2))</f>
        <v>0</v>
      </c>
    </row>
    <row r="90" spans="6:16" ht="12.75">
      <c r="F90" s="34"/>
      <c r="H90">
        <f>H88-H89</f>
        <v>0</v>
      </c>
      <c r="I90">
        <f>I88-I89</f>
        <v>0</v>
      </c>
      <c r="J90">
        <f>J88-J89</f>
        <v>0</v>
      </c>
      <c r="K90">
        <f>K88-K89</f>
        <v>0</v>
      </c>
      <c r="L90">
        <f>L88-L89</f>
        <v>0</v>
      </c>
      <c r="M90" s="22">
        <f>IF(H90&gt;0,H$11^ABS(H90),1)*IF(I90&gt;0,I$11^ABS(I90),1)*IF(J90&gt;0,J$11^ABS(J90),1)*IF(K90&gt;0,K$11^ABS(K90),1)*IF(L90&gt;0,L$11^ABS(L90),1)</f>
        <v>1</v>
      </c>
      <c r="N90" s="23" t="s">
        <v>8</v>
      </c>
      <c r="O90" s="24">
        <f>IF(H90&lt;0,H$11^ABS(H90),1)*IF(I90&lt;0,I$11^ABS(I90),1)*IF(J90&lt;0,J$11^ABS(J90),1)*IF(K90&lt;0,K$11^ABS(K90),1)*IF(L90&lt;0,L$11^ABS(L90),1)</f>
        <v>1</v>
      </c>
      <c r="P90" s="46">
        <f>LOG(M90/O90)*(1200/LOG(2))</f>
        <v>0</v>
      </c>
    </row>
    <row r="91" spans="5:16" ht="18.75" thickBot="1">
      <c r="E91" s="71"/>
      <c r="G91" s="25" t="s">
        <v>6</v>
      </c>
      <c r="H91" s="26"/>
      <c r="I91" s="26"/>
      <c r="J91" s="26"/>
      <c r="K91" s="26"/>
      <c r="L91" s="26">
        <v>0</v>
      </c>
      <c r="M91" s="57">
        <f>IF(H91&gt;0,H$11^ABS(H91),1)*IF(I91&gt;0,I$11^ABS(I91),1)*IF(J91&gt;0,J$11^ABS(J91),1)*IF(K91&gt;0,K$11^ABS(K91),1)*IF(L91&gt;0,L$11^ABS(L91),1)</f>
        <v>1</v>
      </c>
      <c r="N91" s="58" t="s">
        <v>8</v>
      </c>
      <c r="O91" s="59">
        <f>IF(H91&lt;0,H$11^ABS(H91),1)*IF(I91&lt;0,I$11^ABS(I91),1)*IF(J91&lt;0,J$11^ABS(J91),1)*IF(K91&lt;0,K$11^ABS(K91),1)*IF(L91&lt;0,L$11^ABS(L91),1)</f>
        <v>1</v>
      </c>
      <c r="P91" s="60">
        <f>LOG(M91/O91)*(1200/LOG(2))</f>
        <v>0</v>
      </c>
    </row>
    <row r="92" spans="6:16" ht="12.75">
      <c r="F92" s="34"/>
      <c r="H92">
        <f>H90-H91</f>
        <v>0</v>
      </c>
      <c r="I92">
        <f>I90-I91</f>
        <v>0</v>
      </c>
      <c r="J92">
        <f>J90-J91</f>
        <v>0</v>
      </c>
      <c r="K92">
        <f>K90-K91</f>
        <v>0</v>
      </c>
      <c r="L92">
        <f>L90-L91</f>
        <v>0</v>
      </c>
      <c r="M92" s="22">
        <f>IF(H92&gt;0,H$11^ABS(H92),1)*IF(I92&gt;0,I$11^ABS(I92),1)*IF(J92&gt;0,J$11^ABS(J92),1)*IF(K92&gt;0,K$11^ABS(K92),1)*IF(L92&gt;0,L$11^ABS(L92),1)</f>
        <v>1</v>
      </c>
      <c r="N92" s="23" t="s">
        <v>8</v>
      </c>
      <c r="O92" s="24">
        <f>IF(H92&lt;0,H$11^ABS(H92),1)*IF(I92&lt;0,I$11^ABS(I92),1)*IF(J92&lt;0,J$11^ABS(J92),1)*IF(K92&lt;0,K$11^ABS(K92),1)*IF(L92&lt;0,L$11^ABS(L92),1)</f>
        <v>1</v>
      </c>
      <c r="P92" s="46">
        <f>LOG(M92/O92)*(1200/LOG(2))</f>
        <v>0</v>
      </c>
    </row>
  </sheetData>
  <mergeCells count="1">
    <mergeCell ref="M11:O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Definitions of tuning terms: HEWM, (c) 2001 by Joe Monzo</dc:title>
  <dc:subject/>
  <dc:creator>Joe Monzo</dc:creator>
  <cp:keywords/>
  <dc:description/>
  <cp:lastModifiedBy>Joe Monzo</cp:lastModifiedBy>
  <cp:lastPrinted>2002-03-04T04:03:28Z</cp:lastPrinted>
  <dcterms:created xsi:type="dcterms:W3CDTF">2002-03-03T23:05:01Z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